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user\Desktop\"/>
    </mc:Choice>
  </mc:AlternateContent>
  <xr:revisionPtr revIDLastSave="0" documentId="8_{0BC2EE07-97AE-48E1-B172-173189C342D0}" xr6:coauthVersionLast="47" xr6:coauthVersionMax="47" xr10:uidLastSave="{00000000-0000-0000-0000-000000000000}"/>
  <bookViews>
    <workbookView xWindow="-118" yWindow="-118" windowWidth="25370" windowHeight="13759" xr2:uid="{00000000-000D-0000-FFFF-FFFF00000000}"/>
  </bookViews>
  <sheets>
    <sheet name="試算表" sheetId="1" r:id="rId1"/>
    <sheet name="對照表"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A0Jzhxn9GQN4kxELcMzYoMGgeQ=="/>
    </ext>
  </extLst>
</workbook>
</file>

<file path=xl/calcChain.xml><?xml version="1.0" encoding="utf-8"?>
<calcChain xmlns="http://schemas.openxmlformats.org/spreadsheetml/2006/main">
  <c r="D37" i="1" l="1"/>
  <c r="H45" i="1" s="1"/>
  <c r="I45" i="1" s="1"/>
  <c r="C37" i="1"/>
  <c r="C35" i="1"/>
  <c r="F10" i="1" s="1"/>
  <c r="C34" i="1"/>
  <c r="F24" i="1"/>
  <c r="F21" i="1"/>
  <c r="J45" i="1" l="1"/>
  <c r="E34" i="1"/>
  <c r="E35" i="1" s="1"/>
  <c r="G9" i="1" s="1"/>
  <c r="H39" i="1" s="1"/>
  <c r="E37" i="1"/>
  <c r="E29" i="1" s="1"/>
  <c r="H42" i="1"/>
  <c r="J42" i="1" s="1"/>
  <c r="H41" i="1"/>
  <c r="H47" i="1"/>
  <c r="H50" i="1"/>
  <c r="J50" i="1" s="1"/>
  <c r="H48" i="1"/>
  <c r="F9" i="1"/>
  <c r="F37" i="1"/>
  <c r="F30" i="1" s="1"/>
  <c r="H40" i="1"/>
  <c r="H43" i="1"/>
  <c r="H46" i="1"/>
  <c r="H49" i="1"/>
  <c r="H44" i="1" l="1"/>
  <c r="J44" i="1" s="1"/>
  <c r="I40" i="1"/>
  <c r="J40" i="1"/>
  <c r="I41" i="1"/>
  <c r="J41" i="1"/>
  <c r="I48" i="1"/>
  <c r="J48" i="1"/>
  <c r="I39" i="1"/>
  <c r="J39" i="1"/>
  <c r="J46" i="1"/>
  <c r="I46" i="1"/>
  <c r="J47" i="1"/>
  <c r="I47" i="1"/>
  <c r="H9" i="1"/>
  <c r="I42" i="1"/>
  <c r="K45" i="1"/>
  <c r="I49" i="1"/>
  <c r="J49" i="1"/>
  <c r="I50" i="1"/>
  <c r="I43" i="1"/>
  <c r="J43" i="1"/>
  <c r="I44" i="1" l="1"/>
  <c r="K44" i="1" s="1"/>
  <c r="K41" i="1"/>
  <c r="K42" i="1"/>
  <c r="K47" i="1"/>
  <c r="K48" i="1"/>
  <c r="K46" i="1"/>
  <c r="K40" i="1"/>
  <c r="K43" i="1"/>
  <c r="K49" i="1"/>
  <c r="K50" i="1"/>
  <c r="K39" i="1"/>
  <c r="K37" i="1" l="1"/>
  <c r="E31" i="1" s="1"/>
  <c r="J37" i="1"/>
  <c r="E30" i="1" s="1"/>
  <c r="H37" i="1"/>
  <c r="I37" i="1"/>
  <c r="D29" i="1" s="1"/>
</calcChain>
</file>

<file path=xl/sharedStrings.xml><?xml version="1.0" encoding="utf-8"?>
<sst xmlns="http://schemas.openxmlformats.org/spreadsheetml/2006/main" count="173" uniqueCount="134">
  <si>
    <t>步驟一：鍵入營建工程類別代碼</t>
  </si>
  <si>
    <t>工程類別代碼</t>
  </si>
  <si>
    <t>1：RC；</t>
  </si>
  <si>
    <t>2：SRC；</t>
  </si>
  <si>
    <r>
      <rPr>
        <sz val="12"/>
        <color theme="1"/>
        <rFont val="Times New Roman"/>
        <family val="1"/>
      </rPr>
      <t>3</t>
    </r>
    <r>
      <rPr>
        <sz val="12"/>
        <color theme="1"/>
        <rFont val="新細明體"/>
        <family val="1"/>
        <charset val="136"/>
      </rPr>
      <t>：拆除；</t>
    </r>
  </si>
  <si>
    <r>
      <rPr>
        <sz val="12"/>
        <color theme="1"/>
        <rFont val="Times New Roman"/>
        <family val="1"/>
      </rPr>
      <t>4</t>
    </r>
    <r>
      <rPr>
        <sz val="12"/>
        <color theme="1"/>
        <rFont val="新細明體"/>
        <family val="1"/>
        <charset val="136"/>
      </rPr>
      <t>：道路</t>
    </r>
    <r>
      <rPr>
        <sz val="12"/>
        <color theme="1"/>
        <rFont val="Times New Roman"/>
        <family val="1"/>
      </rPr>
      <t xml:space="preserve"> </t>
    </r>
    <r>
      <rPr>
        <sz val="12"/>
        <color theme="1"/>
        <rFont val="新細明體"/>
        <family val="1"/>
        <charset val="136"/>
      </rPr>
      <t>；</t>
    </r>
  </si>
  <si>
    <r>
      <rPr>
        <sz val="12"/>
        <color theme="1"/>
        <rFont val="Times New Roman"/>
        <family val="1"/>
      </rPr>
      <t>5</t>
    </r>
    <r>
      <rPr>
        <sz val="12"/>
        <color theme="1"/>
        <rFont val="新細明體"/>
        <family val="1"/>
        <charset val="136"/>
      </rPr>
      <t>：隧道；</t>
    </r>
  </si>
  <si>
    <r>
      <rPr>
        <sz val="12"/>
        <color theme="1"/>
        <rFont val="Times New Roman"/>
        <family val="1"/>
      </rPr>
      <t>6</t>
    </r>
    <r>
      <rPr>
        <sz val="12"/>
        <color theme="1"/>
        <rFont val="新細明體"/>
        <family val="1"/>
        <charset val="136"/>
      </rPr>
      <t>：管線；</t>
    </r>
  </si>
  <si>
    <r>
      <rPr>
        <sz val="12"/>
        <color theme="1"/>
        <rFont val="Times New Roman"/>
        <family val="1"/>
      </rPr>
      <t>7</t>
    </r>
    <r>
      <rPr>
        <sz val="12"/>
        <color theme="1"/>
        <rFont val="新細明體"/>
        <family val="1"/>
        <charset val="136"/>
      </rPr>
      <t>：橋樑；</t>
    </r>
  </si>
  <si>
    <r>
      <rPr>
        <sz val="12"/>
        <color theme="1"/>
        <rFont val="Times New Roman"/>
        <family val="1"/>
      </rPr>
      <t>8</t>
    </r>
    <r>
      <rPr>
        <sz val="12"/>
        <color theme="1"/>
        <rFont val="新細明體"/>
        <family val="1"/>
        <charset val="136"/>
      </rPr>
      <t>：社區；</t>
    </r>
  </si>
  <si>
    <r>
      <rPr>
        <sz val="12"/>
        <color theme="1"/>
        <rFont val="Times New Roman"/>
        <family val="1"/>
      </rPr>
      <t>9</t>
    </r>
    <r>
      <rPr>
        <sz val="12"/>
        <color theme="1"/>
        <rFont val="新細明體"/>
        <family val="1"/>
        <charset val="136"/>
      </rPr>
      <t>：工業區；</t>
    </r>
  </si>
  <si>
    <r>
      <rPr>
        <sz val="12"/>
        <color theme="1"/>
        <rFont val="Times New Roman"/>
        <family val="1"/>
      </rPr>
      <t>A</t>
    </r>
    <r>
      <rPr>
        <sz val="12"/>
        <color theme="1"/>
        <rFont val="新細明體"/>
        <family val="1"/>
        <charset val="136"/>
      </rPr>
      <t>：遊樂區；</t>
    </r>
  </si>
  <si>
    <r>
      <rPr>
        <sz val="12"/>
        <color theme="1"/>
        <rFont val="Times New Roman"/>
        <family val="1"/>
      </rPr>
      <t>B</t>
    </r>
    <r>
      <rPr>
        <sz val="12"/>
        <color theme="1"/>
        <rFont val="新細明體"/>
        <family val="1"/>
        <charset val="136"/>
      </rPr>
      <t>：疏濬；</t>
    </r>
  </si>
  <si>
    <r>
      <rPr>
        <sz val="12"/>
        <color theme="1"/>
        <rFont val="Times New Roman"/>
        <family val="1"/>
      </rPr>
      <t>Z</t>
    </r>
    <r>
      <rPr>
        <sz val="12"/>
        <color theme="1"/>
        <rFont val="新細明體"/>
        <family val="1"/>
        <charset val="136"/>
      </rPr>
      <t>：其他。</t>
    </r>
  </si>
  <si>
    <r>
      <rPr>
        <sz val="14"/>
        <color rgb="FF0000FF"/>
        <rFont val="MingLiu"/>
        <family val="3"/>
        <charset val="136"/>
      </rPr>
      <t>步驟二：填入預計施工工期，系統會自動計算出施工月數</t>
    </r>
    <r>
      <rPr>
        <sz val="14"/>
        <color rgb="FF0000FF"/>
        <rFont val="Times New Roman"/>
        <family val="1"/>
      </rPr>
      <t>(</t>
    </r>
    <r>
      <rPr>
        <sz val="14"/>
        <color rgb="FF0000FF"/>
        <rFont val="細明體"/>
        <family val="3"/>
        <charset val="136"/>
      </rPr>
      <t>請以民國年填寫</t>
    </r>
    <r>
      <rPr>
        <sz val="14"/>
        <color rgb="FF0000FF"/>
        <rFont val="Times New Roman"/>
        <family val="1"/>
      </rPr>
      <t>)</t>
    </r>
  </si>
  <si>
    <t>施工工期</t>
  </si>
  <si>
    <t>年</t>
  </si>
  <si>
    <t>月</t>
  </si>
  <si>
    <t>日</t>
  </si>
  <si>
    <r>
      <rPr>
        <sz val="14"/>
        <color theme="1"/>
        <rFont val="PMingLiu"/>
        <family val="1"/>
        <charset val="136"/>
      </rPr>
      <t>工期</t>
    </r>
    <r>
      <rPr>
        <sz val="14"/>
        <color theme="1"/>
        <rFont val="Times New Roman"/>
        <family val="1"/>
      </rPr>
      <t>(</t>
    </r>
    <r>
      <rPr>
        <sz val="14"/>
        <color theme="1"/>
        <rFont val="新細明體"/>
        <family val="1"/>
        <charset val="136"/>
      </rPr>
      <t>月</t>
    </r>
    <r>
      <rPr>
        <sz val="14"/>
        <color theme="1"/>
        <rFont val="Times New Roman"/>
        <family val="1"/>
      </rPr>
      <t>)</t>
    </r>
  </si>
  <si>
    <r>
      <rPr>
        <sz val="14"/>
        <color theme="1"/>
        <rFont val="PMingLiu"/>
        <family val="1"/>
        <charset val="136"/>
      </rPr>
      <t>工期</t>
    </r>
    <r>
      <rPr>
        <sz val="14"/>
        <color theme="1"/>
        <rFont val="Times New Roman"/>
        <family val="1"/>
      </rPr>
      <t>(</t>
    </r>
    <r>
      <rPr>
        <sz val="14"/>
        <color theme="1"/>
        <rFont val="新細明體"/>
        <family val="1"/>
        <charset val="136"/>
      </rPr>
      <t>日</t>
    </r>
    <r>
      <rPr>
        <sz val="14"/>
        <color theme="1"/>
        <rFont val="Times New Roman"/>
        <family val="1"/>
      </rPr>
      <t>)</t>
    </r>
  </si>
  <si>
    <t>預計開工日</t>
  </si>
  <si>
    <t>預計完工日</t>
  </si>
  <si>
    <t>步驟三：填入面積、體積或合約經費</t>
  </si>
  <si>
    <r>
      <rPr>
        <sz val="14"/>
        <color theme="1"/>
        <rFont val="PMingLiu"/>
        <family val="1"/>
        <charset val="136"/>
      </rPr>
      <t xml:space="preserve">建築面積
</t>
    </r>
    <r>
      <rPr>
        <sz val="14"/>
        <color theme="1"/>
        <rFont val="新細明體"/>
        <family val="1"/>
        <charset val="136"/>
      </rPr>
      <t>或施工</t>
    </r>
    <r>
      <rPr>
        <sz val="14"/>
        <color theme="1"/>
        <rFont val="新細明體"/>
        <family val="1"/>
        <charset val="136"/>
      </rPr>
      <t>面積</t>
    </r>
  </si>
  <si>
    <r>
      <rPr>
        <sz val="14"/>
        <color theme="1"/>
        <rFont val="PMingLiu"/>
        <family val="1"/>
        <charset val="136"/>
      </rPr>
      <t>平方公尺</t>
    </r>
    <r>
      <rPr>
        <sz val="14"/>
        <color theme="1"/>
        <rFont val="Times New Roman"/>
        <family val="1"/>
      </rPr>
      <t>(</t>
    </r>
    <r>
      <rPr>
        <sz val="14"/>
        <color theme="1"/>
        <rFont val="新細明體"/>
        <family val="1"/>
        <charset val="136"/>
      </rPr>
      <t>區域開發工程以外填寫</t>
    </r>
    <r>
      <rPr>
        <sz val="14"/>
        <color theme="1"/>
        <rFont val="Times New Roman"/>
        <family val="1"/>
      </rPr>
      <t>)</t>
    </r>
  </si>
  <si>
    <r>
      <rPr>
        <sz val="14"/>
        <color theme="1"/>
        <rFont val="PMingLiu"/>
        <family val="1"/>
        <charset val="136"/>
      </rPr>
      <t>公頃</t>
    </r>
    <r>
      <rPr>
        <sz val="14"/>
        <color theme="1"/>
        <rFont val="Times New Roman"/>
        <family val="1"/>
      </rPr>
      <t>(</t>
    </r>
    <r>
      <rPr>
        <sz val="14"/>
        <color theme="1"/>
        <rFont val="新細明體"/>
        <family val="1"/>
        <charset val="136"/>
      </rPr>
      <t>區域開發工程填寫</t>
    </r>
    <r>
      <rPr>
        <sz val="14"/>
        <color theme="1"/>
        <rFont val="Times New Roman"/>
        <family val="1"/>
      </rPr>
      <t>)</t>
    </r>
  </si>
  <si>
    <r>
      <rPr>
        <sz val="14"/>
        <color theme="1"/>
        <rFont val="PMingLiu"/>
        <family val="1"/>
        <charset val="136"/>
      </rPr>
      <t>　</t>
    </r>
    <r>
      <rPr>
        <sz val="14"/>
        <color theme="1"/>
        <rFont val="Times New Roman"/>
        <family val="1"/>
      </rPr>
      <t>RC</t>
    </r>
    <r>
      <rPr>
        <sz val="14"/>
        <color theme="1"/>
        <rFont val="新細明體"/>
        <family val="1"/>
        <charset val="136"/>
      </rPr>
      <t>，</t>
    </r>
    <r>
      <rPr>
        <sz val="14"/>
        <color theme="1"/>
        <rFont val="Times New Roman"/>
        <family val="1"/>
      </rPr>
      <t>SRC</t>
    </r>
    <r>
      <rPr>
        <sz val="14"/>
        <color theme="1"/>
        <rFont val="新細明體"/>
        <family val="1"/>
        <charset val="136"/>
      </rPr>
      <t>工程填寫建築面積；拆除工程填寫總樓地板面積；道路工程、</t>
    </r>
  </si>
  <si>
    <t>　管線工程、區域開發工程填寫施工面積；隧道工程填寫隧道平面面積</t>
  </si>
  <si>
    <t>疏濬工程
外運土石體積
(鬆方)</t>
  </si>
  <si>
    <t>立方公尺(疏濬工程填寫)
(鬆方係指受疏濬開採作業所擾動之土石)</t>
  </si>
  <si>
    <t>鬆實方體積換算</t>
  </si>
  <si>
    <t>官方鬆實方比值</t>
  </si>
  <si>
    <t>自訂比值</t>
  </si>
  <si>
    <t>實方體積(立方公尺)</t>
  </si>
  <si>
    <t>換算後鬆方體積</t>
  </si>
  <si>
    <t>請將數值填入上方欄位</t>
  </si>
  <si>
    <t>鬆方重量換算</t>
  </si>
  <si>
    <t>官方鬆方密度</t>
  </si>
  <si>
    <t>自訂密度</t>
  </si>
  <si>
    <t>鬆方重量(公噸)</t>
  </si>
  <si>
    <t>工程合約經費</t>
  </si>
  <si>
    <r>
      <rPr>
        <sz val="14"/>
        <color theme="1"/>
        <rFont val="PMingLiu"/>
        <family val="1"/>
        <charset val="136"/>
      </rPr>
      <t>元</t>
    </r>
    <r>
      <rPr>
        <sz val="14"/>
        <color theme="1"/>
        <rFont val="Times New Roman"/>
        <family val="1"/>
      </rPr>
      <t>(</t>
    </r>
    <r>
      <rPr>
        <sz val="14"/>
        <color theme="1"/>
        <rFont val="新細明體"/>
        <family val="1"/>
        <charset val="136"/>
      </rPr>
      <t>其他工程填寫</t>
    </r>
    <r>
      <rPr>
        <sz val="14"/>
        <color theme="1"/>
        <rFont val="Times New Roman"/>
        <family val="1"/>
      </rPr>
      <t>)</t>
    </r>
  </si>
  <si>
    <t>步驟四：試算結果</t>
  </si>
  <si>
    <r>
      <rPr>
        <sz val="16"/>
        <color theme="1"/>
        <rFont val="Times New Roman"/>
        <family val="1"/>
      </rPr>
      <t>1.</t>
    </r>
    <r>
      <rPr>
        <sz val="16"/>
        <color theme="1"/>
        <rFont val="新細明體"/>
        <family val="1"/>
        <charset val="136"/>
      </rPr>
      <t>本件營建工程屬</t>
    </r>
  </si>
  <si>
    <t>，</t>
  </si>
  <si>
    <r>
      <rPr>
        <sz val="16"/>
        <color theme="1"/>
        <rFont val="Times New Roman"/>
        <family val="1"/>
      </rPr>
      <t>2.</t>
    </r>
    <r>
      <rPr>
        <sz val="16"/>
        <color theme="1"/>
        <rFont val="新細明體"/>
        <family val="1"/>
        <charset val="136"/>
      </rPr>
      <t>適用之營建空污費費率為</t>
    </r>
  </si>
  <si>
    <r>
      <rPr>
        <sz val="16"/>
        <color theme="1"/>
        <rFont val="Times New Roman"/>
        <family val="1"/>
      </rPr>
      <t>3.</t>
    </r>
    <r>
      <rPr>
        <sz val="16"/>
        <color theme="1"/>
        <rFont val="新細明體"/>
        <family val="1"/>
        <charset val="136"/>
      </rPr>
      <t>估算申報繳納營建空污費為新台幣</t>
    </r>
  </si>
  <si>
    <t>元整</t>
  </si>
  <si>
    <t>計算工作區域</t>
  </si>
  <si>
    <t>工期(日)</t>
  </si>
  <si>
    <t>工期(月)</t>
  </si>
  <si>
    <t>試算工程之工程類別</t>
  </si>
  <si>
    <t>營建空污費費率</t>
  </si>
  <si>
    <t>第一級</t>
  </si>
  <si>
    <t>第二級</t>
  </si>
  <si>
    <t>第三級</t>
  </si>
  <si>
    <t>單位</t>
  </si>
  <si>
    <t>施工規模</t>
  </si>
  <si>
    <t>工地等級</t>
  </si>
  <si>
    <t>費率等級</t>
  </si>
  <si>
    <t>應繳費額</t>
  </si>
  <si>
    <r>
      <rPr>
        <sz val="14"/>
        <color theme="1"/>
        <rFont val="PMingLiu"/>
        <family val="1"/>
        <charset val="136"/>
      </rPr>
      <t>元</t>
    </r>
    <r>
      <rPr>
        <sz val="14"/>
        <color theme="1"/>
        <rFont val="Times New Roman"/>
        <family val="1"/>
      </rPr>
      <t>/</t>
    </r>
    <r>
      <rPr>
        <sz val="14"/>
        <color theme="1"/>
        <rFont val="新細明體"/>
        <family val="1"/>
        <charset val="136"/>
      </rPr>
      <t>平方公尺</t>
    </r>
    <r>
      <rPr>
        <sz val="14"/>
        <color theme="1"/>
        <rFont val="Times New Roman"/>
        <family val="1"/>
      </rPr>
      <t>/</t>
    </r>
    <r>
      <rPr>
        <sz val="14"/>
        <color theme="1"/>
        <rFont val="新細明體"/>
        <family val="1"/>
        <charset val="136"/>
      </rPr>
      <t>月</t>
    </r>
  </si>
  <si>
    <t>建築(房屋)工程(RC)</t>
  </si>
  <si>
    <r>
      <rPr>
        <sz val="14"/>
        <color theme="1"/>
        <rFont val="PMingLiu"/>
        <family val="1"/>
        <charset val="136"/>
      </rPr>
      <t>元</t>
    </r>
    <r>
      <rPr>
        <sz val="14"/>
        <color theme="1"/>
        <rFont val="Times New Roman"/>
        <family val="1"/>
      </rPr>
      <t>/</t>
    </r>
    <r>
      <rPr>
        <sz val="14"/>
        <color theme="1"/>
        <rFont val="新細明體"/>
        <family val="1"/>
        <charset val="136"/>
      </rPr>
      <t>平方公尺</t>
    </r>
    <r>
      <rPr>
        <sz val="14"/>
        <color theme="1"/>
        <rFont val="Times New Roman"/>
        <family val="1"/>
      </rPr>
      <t>/</t>
    </r>
    <r>
      <rPr>
        <sz val="14"/>
        <color theme="1"/>
        <rFont val="新細明體"/>
        <family val="1"/>
        <charset val="136"/>
      </rPr>
      <t>月</t>
    </r>
  </si>
  <si>
    <t>建築(房屋)工程(SRC)</t>
  </si>
  <si>
    <r>
      <rPr>
        <sz val="14"/>
        <color theme="1"/>
        <rFont val="PMingLiu"/>
        <family val="1"/>
        <charset val="136"/>
      </rPr>
      <t>元</t>
    </r>
    <r>
      <rPr>
        <sz val="14"/>
        <color theme="1"/>
        <rFont val="Times New Roman"/>
        <family val="1"/>
      </rPr>
      <t>/</t>
    </r>
    <r>
      <rPr>
        <sz val="14"/>
        <color theme="1"/>
        <rFont val="新細明體"/>
        <family val="1"/>
        <charset val="136"/>
      </rPr>
      <t>平方公尺</t>
    </r>
  </si>
  <si>
    <t>建築(房屋)工程(拆除)</t>
  </si>
  <si>
    <r>
      <rPr>
        <sz val="14"/>
        <color theme="1"/>
        <rFont val="PMingLiu"/>
        <family val="1"/>
        <charset val="136"/>
      </rPr>
      <t>元</t>
    </r>
    <r>
      <rPr>
        <sz val="14"/>
        <color theme="1"/>
        <rFont val="Times New Roman"/>
        <family val="1"/>
      </rPr>
      <t>/</t>
    </r>
    <r>
      <rPr>
        <sz val="14"/>
        <color theme="1"/>
        <rFont val="新細明體"/>
        <family val="1"/>
        <charset val="136"/>
      </rPr>
      <t>平方公尺</t>
    </r>
    <r>
      <rPr>
        <sz val="14"/>
        <color theme="1"/>
        <rFont val="Times New Roman"/>
        <family val="1"/>
      </rPr>
      <t>/</t>
    </r>
    <r>
      <rPr>
        <sz val="14"/>
        <color theme="1"/>
        <rFont val="新細明體"/>
        <family val="1"/>
        <charset val="136"/>
      </rPr>
      <t>月</t>
    </r>
  </si>
  <si>
    <t>道路工程</t>
  </si>
  <si>
    <r>
      <rPr>
        <sz val="14"/>
        <color theme="1"/>
        <rFont val="PMingLiu"/>
        <family val="1"/>
        <charset val="136"/>
      </rPr>
      <t>元</t>
    </r>
    <r>
      <rPr>
        <sz val="14"/>
        <color theme="1"/>
        <rFont val="Times New Roman"/>
        <family val="1"/>
      </rPr>
      <t>/</t>
    </r>
    <r>
      <rPr>
        <sz val="14"/>
        <color theme="1"/>
        <rFont val="新細明體"/>
        <family val="1"/>
        <charset val="136"/>
      </rPr>
      <t>平方公尺</t>
    </r>
    <r>
      <rPr>
        <sz val="14"/>
        <color theme="1"/>
        <rFont val="Times New Roman"/>
        <family val="1"/>
      </rPr>
      <t>/</t>
    </r>
    <r>
      <rPr>
        <sz val="14"/>
        <color theme="1"/>
        <rFont val="新細明體"/>
        <family val="1"/>
        <charset val="136"/>
      </rPr>
      <t>月</t>
    </r>
  </si>
  <si>
    <t>隧道工程</t>
  </si>
  <si>
    <r>
      <rPr>
        <sz val="14"/>
        <color theme="1"/>
        <rFont val="PMingLiu"/>
        <family val="1"/>
        <charset val="136"/>
      </rPr>
      <t>元</t>
    </r>
    <r>
      <rPr>
        <sz val="14"/>
        <color theme="1"/>
        <rFont val="Times New Roman"/>
        <family val="1"/>
      </rPr>
      <t>/</t>
    </r>
    <r>
      <rPr>
        <sz val="14"/>
        <color theme="1"/>
        <rFont val="新細明體"/>
        <family val="1"/>
        <charset val="136"/>
      </rPr>
      <t>平方公尺</t>
    </r>
    <r>
      <rPr>
        <sz val="14"/>
        <color theme="1"/>
        <rFont val="Times New Roman"/>
        <family val="1"/>
      </rPr>
      <t>/</t>
    </r>
    <r>
      <rPr>
        <sz val="14"/>
        <color theme="1"/>
        <rFont val="新細明體"/>
        <family val="1"/>
        <charset val="136"/>
      </rPr>
      <t>月</t>
    </r>
  </si>
  <si>
    <t>管線開挖工程</t>
  </si>
  <si>
    <r>
      <rPr>
        <sz val="14"/>
        <color theme="1"/>
        <rFont val="PMingLiu"/>
        <family val="1"/>
        <charset val="136"/>
      </rPr>
      <t>元</t>
    </r>
    <r>
      <rPr>
        <sz val="14"/>
        <color theme="1"/>
        <rFont val="Times New Roman"/>
        <family val="1"/>
      </rPr>
      <t>/</t>
    </r>
    <r>
      <rPr>
        <sz val="14"/>
        <color theme="1"/>
        <rFont val="新細明體"/>
        <family val="1"/>
        <charset val="136"/>
      </rPr>
      <t>平方公尺</t>
    </r>
    <r>
      <rPr>
        <sz val="14"/>
        <color theme="1"/>
        <rFont val="Times New Roman"/>
        <family val="1"/>
      </rPr>
      <t>/</t>
    </r>
    <r>
      <rPr>
        <sz val="14"/>
        <color theme="1"/>
        <rFont val="新細明體"/>
        <family val="1"/>
        <charset val="136"/>
      </rPr>
      <t>月</t>
    </r>
  </si>
  <si>
    <t>橋樑工程</t>
  </si>
  <si>
    <r>
      <rPr>
        <sz val="14"/>
        <color theme="1"/>
        <rFont val="PMingLiu"/>
        <family val="1"/>
        <charset val="136"/>
      </rPr>
      <t>元</t>
    </r>
    <r>
      <rPr>
        <sz val="14"/>
        <color theme="1"/>
        <rFont val="Times New Roman"/>
        <family val="1"/>
      </rPr>
      <t>/</t>
    </r>
    <r>
      <rPr>
        <sz val="14"/>
        <color theme="1"/>
        <rFont val="新細明體"/>
        <family val="1"/>
        <charset val="136"/>
      </rPr>
      <t>公頃</t>
    </r>
    <r>
      <rPr>
        <sz val="14"/>
        <color theme="1"/>
        <rFont val="Times New Roman"/>
        <family val="1"/>
      </rPr>
      <t>/</t>
    </r>
    <r>
      <rPr>
        <sz val="14"/>
        <color theme="1"/>
        <rFont val="新細明體"/>
        <family val="1"/>
        <charset val="136"/>
      </rPr>
      <t>月</t>
    </r>
  </si>
  <si>
    <t>區域開發(社區)工程</t>
  </si>
  <si>
    <r>
      <rPr>
        <sz val="14"/>
        <color theme="1"/>
        <rFont val="PMingLiu"/>
        <family val="1"/>
        <charset val="136"/>
      </rPr>
      <t>元</t>
    </r>
    <r>
      <rPr>
        <sz val="14"/>
        <color theme="1"/>
        <rFont val="Times New Roman"/>
        <family val="1"/>
      </rPr>
      <t>/</t>
    </r>
    <r>
      <rPr>
        <sz val="14"/>
        <color theme="1"/>
        <rFont val="新細明體"/>
        <family val="1"/>
        <charset val="136"/>
      </rPr>
      <t>公頃</t>
    </r>
    <r>
      <rPr>
        <sz val="14"/>
        <color theme="1"/>
        <rFont val="Times New Roman"/>
        <family val="1"/>
      </rPr>
      <t>/</t>
    </r>
    <r>
      <rPr>
        <sz val="14"/>
        <color theme="1"/>
        <rFont val="新細明體"/>
        <family val="1"/>
        <charset val="136"/>
      </rPr>
      <t>月</t>
    </r>
  </si>
  <si>
    <t>區域開發(工業區)工程</t>
  </si>
  <si>
    <t>A</t>
  </si>
  <si>
    <r>
      <rPr>
        <sz val="14"/>
        <color theme="1"/>
        <rFont val="PMingLiu"/>
        <family val="1"/>
        <charset val="136"/>
      </rPr>
      <t>元</t>
    </r>
    <r>
      <rPr>
        <sz val="14"/>
        <color theme="1"/>
        <rFont val="Times New Roman"/>
        <family val="1"/>
      </rPr>
      <t>/</t>
    </r>
    <r>
      <rPr>
        <sz val="14"/>
        <color theme="1"/>
        <rFont val="新細明體"/>
        <family val="1"/>
        <charset val="136"/>
      </rPr>
      <t>公頃</t>
    </r>
    <r>
      <rPr>
        <sz val="14"/>
        <color theme="1"/>
        <rFont val="Times New Roman"/>
        <family val="1"/>
      </rPr>
      <t>/</t>
    </r>
    <r>
      <rPr>
        <sz val="14"/>
        <color theme="1"/>
        <rFont val="新細明體"/>
        <family val="1"/>
        <charset val="136"/>
      </rPr>
      <t>月</t>
    </r>
  </si>
  <si>
    <t>區域開發(遊樂區)工程</t>
  </si>
  <si>
    <t>B</t>
  </si>
  <si>
    <t>元/立方公尺</t>
  </si>
  <si>
    <t>疏濬工程</t>
  </si>
  <si>
    <t>Z</t>
  </si>
  <si>
    <t xml:space="preserve"> </t>
  </si>
  <si>
    <t>其他營建工程</t>
  </si>
  <si>
    <t>營建工程施工規模等級對照表</t>
  </si>
  <si>
    <t>營建工程空污費費率對照表</t>
  </si>
  <si>
    <t>工程類別</t>
  </si>
  <si>
    <t>工程
代碼</t>
  </si>
  <si>
    <t>第一級
營建工程</t>
  </si>
  <si>
    <t>第二級
營建工程</t>
  </si>
  <si>
    <t>第三級
營建工程</t>
  </si>
  <si>
    <t>工程代碼</t>
  </si>
  <si>
    <t>第一級
費率</t>
  </si>
  <si>
    <t>第二級
費率</t>
  </si>
  <si>
    <t>第三級
費率</t>
  </si>
  <si>
    <t>備註</t>
  </si>
  <si>
    <t>建築(房屋)
工程(RC)</t>
  </si>
  <si>
    <t>，且施工規模小於第一級營建工程者
依第三級費率核算空污費大於等於二千元</t>
  </si>
  <si>
    <t>依第三級費率核算空污費小於二千元者
非屬管理辦法適用對象之營建工程，即</t>
  </si>
  <si>
    <t>元/平方公尺/月</t>
  </si>
  <si>
    <t>包括磚造、加強磚造、木造及其他一般房屋之新建、增建、改建及修建工程。</t>
  </si>
  <si>
    <t>建築(房屋)
工程(SRC)</t>
  </si>
  <si>
    <t>包括鋼鐵、鋼架、鋼骨鋼筋加強混凝土構造(SRC)之新建、增建、改建及修建工程。</t>
  </si>
  <si>
    <t>建築(房屋)
工程(拆除)</t>
  </si>
  <si>
    <t>元/平方公尺</t>
  </si>
  <si>
    <t>不分房屋型態，均以同一費率核計。</t>
  </si>
  <si>
    <t xml:space="preserve">一、包括平面道路及高架(含陸橋)道路之新建、拓寬與拆除工程。
二、以預鑄工法建造之高架道路施工，不在此限。
三、若為地下道路工程，則施工面積只採其平面(地上)施工段之面積(如路面開挖部分及工作井之施工圍籬部分)。
四、同一工地之道路與相關工程(如管線、擋土牆、邊溝工程等)，若於工期內同時施工，則該相關工程之施工面積亦併入此項；若於不同階段分開施工，則應分項核計。
</t>
  </si>
  <si>
    <t>係指施工時含有鑽洞、爆破或鑿挖之工程。</t>
  </si>
  <si>
    <t>管線開挖
工程</t>
  </si>
  <si>
    <t>包括上下水道、雨水溝、電力、電信、瓦斯及其他涵管(箱)之施工作業。</t>
  </si>
  <si>
    <t>包括跨越河道水溝、行水區之各式橋樑及引橋之施工或拆除作業及以預鑄工法施作之高架道路施工作業。</t>
  </si>
  <si>
    <t>區域開發
(社區)</t>
  </si>
  <si>
    <t>元/公頃/月</t>
  </si>
  <si>
    <t xml:space="preserve">一、係指開發面積一公頃以上(含)之開發工程。
二、作業包括同時施工之填土、整地、污水、排水、自來水、道路、路燈、景觀綠化、配水池、電力電信、瓦斯管線等部分或全部，以及必要建築與道路工程。
三、於開發後另行申請建照之建築或道路或其他施工者，另以該項工程採計。
</t>
  </si>
  <si>
    <t>區域開發
(工業區)</t>
  </si>
  <si>
    <t>區域開發
(遊樂區)</t>
  </si>
  <si>
    <t>係指清除水道(不包括排水設施、灌溉圳路)及水庫淤積土石，且將土石運離工區之工程。</t>
  </si>
  <si>
    <t>其他營建
工程</t>
  </si>
  <si>
    <t xml:space="preserve">一、係指非上述所列之其他土木工程、拆除工程、零星營建工程，或其他經地方主管機關指定者。
二、工程合約經費不包括營業稅。
三、工程合約經費明細已詳列不涉及粒狀污染物排放之設備費用或工程材料費用，經主管機關認可者，不列入工程合約經費計算。
</t>
  </si>
  <si>
    <t>≧3,500平方公尺×月</t>
    <phoneticPr fontId="26" type="noConversion"/>
  </si>
  <si>
    <t>≧3,500平方公尺</t>
    <phoneticPr fontId="26" type="noConversion"/>
  </si>
  <si>
    <t>≧227,000平方公尺×月</t>
  </si>
  <si>
    <t>≧10,000立方公尺</t>
  </si>
  <si>
    <t>≧1,800,000元</t>
  </si>
  <si>
    <t>≧30,000平方公尺×月</t>
    <phoneticPr fontId="26" type="noConversion"/>
  </si>
  <si>
    <t>≧3,000平方公尺×月</t>
    <phoneticPr fontId="26" type="noConversion"/>
  </si>
  <si>
    <t>≧350,000平方公尺×月</t>
    <phoneticPr fontId="26" type="noConversion"/>
  </si>
  <si>
    <t>≧6,000,000平方公尺×月</t>
    <phoneticPr fontId="26" type="noConversion"/>
  </si>
  <si>
    <r>
      <t>營建工程空氣污染防制費</t>
    </r>
    <r>
      <rPr>
        <sz val="18"/>
        <color theme="1"/>
        <rFont val="新細明體"/>
        <family val="1"/>
        <charset val="136"/>
      </rPr>
      <t>新費率簡易試算表</t>
    </r>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</si>
</sst>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yyyy/mm/dd"/>
    <numFmt numFmtId="179" formatCode="0.0_ "/>
    <numFmt numFmtId="180" formatCode="#,##0_ "/>
    <numFmt numFmtId="181" formatCode="#,##0.00_ "/>
    <numFmt numFmtId="182" formatCode="#,##0.000_ "/>
    <numFmt numFmtId="183" formatCode="0.0000_ "/>
  </numFmts>
  <fonts count="29">
    <font>
      <sz val="12"/>
      <color theme="1"/>
      <name val="Calibri"/>
      <scheme val="minor"/>
    </font>
    <font>
      <sz val="18"/>
      <color theme="1"/>
      <name val="PMingLiu"/>
      <family val="1"/>
      <charset val="136"/>
    </font>
    <font>
      <sz val="14"/>
      <color rgb="FF0000FF"/>
      <name val="MingLiu"/>
      <family val="3"/>
      <charset val="136"/>
    </font>
    <font>
      <sz val="14"/>
      <color rgb="FF0000FF"/>
      <name val="PMingLiu"/>
      <family val="1"/>
      <charset val="136"/>
    </font>
    <font>
      <sz val="14"/>
      <color theme="1"/>
      <name val="PMingLiu"/>
      <family val="1"/>
      <charset val="136"/>
    </font>
    <font>
      <sz val="14"/>
      <color theme="1"/>
      <name val="Times New Roman"/>
      <family val="1"/>
    </font>
    <font>
      <sz val="12"/>
      <color theme="1"/>
      <name val="PMingLiu"/>
      <family val="1"/>
      <charset val="136"/>
    </font>
    <font>
      <sz val="12"/>
      <color theme="1"/>
      <name val="Times New Roman"/>
      <family val="1"/>
    </font>
    <font>
      <sz val="12"/>
      <name val="Calibri"/>
      <family val="2"/>
    </font>
    <font>
      <b/>
      <sz val="14"/>
      <color rgb="FFFF0000"/>
      <name val="Times New Roman"/>
      <family val="1"/>
    </font>
    <font>
      <b/>
      <sz val="14"/>
      <color theme="1"/>
      <name val="Times New Roman"/>
      <family val="1"/>
    </font>
    <font>
      <sz val="12"/>
      <color rgb="FFFF0000"/>
      <name val="PMingLiu"/>
      <family val="1"/>
      <charset val="136"/>
    </font>
    <font>
      <sz val="16"/>
      <color theme="1"/>
      <name val="PMingLiu"/>
      <family val="1"/>
      <charset val="136"/>
    </font>
    <font>
      <sz val="16"/>
      <color theme="1"/>
      <name val="Times New Roman"/>
      <family val="1"/>
    </font>
    <font>
      <sz val="16"/>
      <color rgb="FFFF0000"/>
      <name val="PMingLiu"/>
      <family val="1"/>
      <charset val="136"/>
    </font>
    <font>
      <sz val="16"/>
      <color rgb="FF0000FF"/>
      <name val="Times New Roman"/>
      <family val="1"/>
    </font>
    <font>
      <sz val="16"/>
      <color rgb="FFFF0000"/>
      <name val="Times New Roman"/>
      <family val="1"/>
    </font>
    <font>
      <sz val="10"/>
      <color theme="1"/>
      <name val="PMingLiu"/>
      <family val="1"/>
      <charset val="136"/>
    </font>
    <font>
      <sz val="14"/>
      <color rgb="FFFF0000"/>
      <name val="PMingLiu"/>
      <family val="1"/>
      <charset val="136"/>
    </font>
    <font>
      <sz val="14"/>
      <color theme="1"/>
      <name val="MingLiu"/>
      <family val="3"/>
      <charset val="136"/>
    </font>
    <font>
      <sz val="18"/>
      <color theme="1"/>
      <name val="新細明體"/>
      <family val="1"/>
      <charset val="136"/>
    </font>
    <font>
      <sz val="12"/>
      <color theme="1"/>
      <name val="新細明體"/>
      <family val="1"/>
      <charset val="136"/>
    </font>
    <font>
      <sz val="14"/>
      <color rgb="FF0000FF"/>
      <name val="Times New Roman"/>
      <family val="1"/>
    </font>
    <font>
      <sz val="14"/>
      <color rgb="FF0000FF"/>
      <name val="細明體"/>
      <family val="3"/>
      <charset val="136"/>
    </font>
    <font>
      <sz val="14"/>
      <color theme="1"/>
      <name val="新細明體"/>
      <family val="1"/>
      <charset val="136"/>
    </font>
    <font>
      <sz val="16"/>
      <color theme="1"/>
      <name val="新細明體"/>
      <family val="1"/>
      <charset val="136"/>
    </font>
    <font>
      <sz val="9"/>
      <name val="Calibri"/>
      <family val="3"/>
      <charset val="136"/>
      <scheme val="minor"/>
    </font>
    <font>
      <sz val="14"/>
      <color theme="1"/>
      <name val="Times New Roman"/>
      <family val="1"/>
    </font>
    <font>
      <sz val="14"/>
      <color theme="1"/>
      <name val="標楷體"/>
      <family val="4"/>
      <charset val="136"/>
    </font>
  </fonts>
  <fills count="7">
    <fill>
      <patternFill patternType="none"/>
    </fill>
    <fill>
      <patternFill patternType="gray125"/>
    </fill>
    <fill>
      <patternFill patternType="solid">
        <fgColor rgb="FFFFFF00"/>
        <bgColor rgb="FFFFFF00"/>
      </patternFill>
    </fill>
    <fill>
      <patternFill patternType="solid">
        <fgColor rgb="FFFF99CC"/>
        <bgColor rgb="FFFF99CC"/>
      </patternFill>
    </fill>
    <fill>
      <patternFill patternType="solid">
        <fgColor rgb="FFF7CAAC"/>
        <bgColor rgb="FFF7CAAC"/>
      </patternFill>
    </fill>
    <fill>
      <patternFill patternType="solid">
        <fgColor rgb="FF9ED3A4"/>
        <bgColor rgb="FF9ED3A4"/>
      </patternFill>
    </fill>
    <fill>
      <patternFill patternType="solid">
        <fgColor rgb="FFBDD6EE"/>
        <bgColor rgb="FFBDD6EE"/>
      </patternFill>
    </fill>
  </fills>
  <borders count="65">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double">
        <color rgb="FF000000"/>
      </bottom>
      <diagonal/>
    </border>
    <border>
      <left/>
      <right/>
      <top/>
      <bottom/>
      <diagonal/>
    </border>
    <border>
      <left style="medium">
        <color rgb="FF000000"/>
      </left>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s>
  <cellStyleXfs count="1">
    <xf numFmtId="0" fontId="0" fillId="0" borderId="0"/>
  </cellStyleXfs>
  <cellXfs count="152">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0" xfId="0" applyFont="1" applyAlignment="1">
      <alignment horizontal="center" vertical="center"/>
    </xf>
    <xf numFmtId="0" fontId="7" fillId="0" borderId="8" xfId="0" applyFont="1" applyBorder="1" applyAlignment="1">
      <alignment vertical="center"/>
    </xf>
    <xf numFmtId="0" fontId="7" fillId="0" borderId="0" xfId="0" applyFont="1" applyAlignment="1">
      <alignment vertical="center"/>
    </xf>
    <xf numFmtId="0" fontId="7" fillId="0" borderId="9"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5" fillId="0" borderId="0" xfId="0" applyFont="1" applyAlignment="1">
      <alignment horizontal="center" vertical="center"/>
    </xf>
    <xf numFmtId="0" fontId="5" fillId="0" borderId="0" xfId="0" applyFont="1" applyAlignment="1">
      <alignment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176" fontId="4" fillId="0" borderId="0" xfId="0" applyNumberFormat="1" applyFont="1" applyAlignment="1">
      <alignment vertical="center"/>
    </xf>
    <xf numFmtId="0" fontId="4" fillId="0" borderId="19" xfId="0" applyFont="1" applyBorder="1" applyAlignment="1">
      <alignment horizontal="center" vertical="center"/>
    </xf>
    <xf numFmtId="177" fontId="5" fillId="2" borderId="20" xfId="0" applyNumberFormat="1" applyFont="1" applyFill="1" applyBorder="1" applyAlignment="1">
      <alignment horizontal="center" vertical="center"/>
    </xf>
    <xf numFmtId="177" fontId="5" fillId="2" borderId="21" xfId="0" applyNumberFormat="1" applyFont="1" applyFill="1" applyBorder="1" applyAlignment="1">
      <alignment horizontal="center" vertical="center"/>
    </xf>
    <xf numFmtId="178" fontId="9" fillId="0" borderId="0" xfId="0" applyNumberFormat="1" applyFont="1" applyAlignment="1">
      <alignment vertical="center" shrinkToFit="1"/>
    </xf>
    <xf numFmtId="179" fontId="10" fillId="3" borderId="22" xfId="0" applyNumberFormat="1" applyFont="1" applyFill="1" applyBorder="1" applyAlignment="1">
      <alignment horizontal="center" vertical="center"/>
    </xf>
    <xf numFmtId="180" fontId="10" fillId="0" borderId="22" xfId="0" applyNumberFormat="1" applyFont="1" applyBorder="1" applyAlignment="1">
      <alignment horizontal="center" vertical="center"/>
    </xf>
    <xf numFmtId="14" fontId="6" fillId="0" borderId="0" xfId="0" applyNumberFormat="1" applyFont="1" applyAlignment="1">
      <alignment vertical="center"/>
    </xf>
    <xf numFmtId="0" fontId="4" fillId="0" borderId="23" xfId="0" applyFont="1" applyBorder="1" applyAlignment="1">
      <alignment horizontal="center" vertical="center"/>
    </xf>
    <xf numFmtId="177" fontId="5" fillId="2" borderId="24" xfId="0" applyNumberFormat="1" applyFont="1" applyFill="1" applyBorder="1" applyAlignment="1">
      <alignment horizontal="center" vertical="center"/>
    </xf>
    <xf numFmtId="177" fontId="5" fillId="2" borderId="25" xfId="0" applyNumberFormat="1" applyFont="1" applyFill="1" applyBorder="1" applyAlignment="1">
      <alignment horizontal="center" vertical="center"/>
    </xf>
    <xf numFmtId="0" fontId="5" fillId="0" borderId="0" xfId="0" applyFont="1" applyAlignment="1">
      <alignment vertical="center"/>
    </xf>
    <xf numFmtId="180" fontId="4" fillId="0" borderId="0" xfId="0" applyNumberFormat="1" applyFont="1" applyAlignment="1">
      <alignment vertical="center"/>
    </xf>
    <xf numFmtId="0" fontId="4" fillId="0" borderId="0" xfId="0" applyFont="1" applyAlignment="1">
      <alignment vertical="center" wrapText="1"/>
    </xf>
    <xf numFmtId="0" fontId="4" fillId="0" borderId="39" xfId="0" applyFont="1" applyBorder="1" applyAlignment="1">
      <alignment horizontal="center" vertical="center" wrapText="1"/>
    </xf>
    <xf numFmtId="0" fontId="4" fillId="4" borderId="44" xfId="0" applyFont="1" applyFill="1" applyBorder="1" applyAlignment="1">
      <alignment vertical="center"/>
    </xf>
    <xf numFmtId="0" fontId="4" fillId="4" borderId="45" xfId="0" applyFont="1" applyFill="1" applyBorder="1" applyAlignment="1">
      <alignment vertical="center"/>
    </xf>
    <xf numFmtId="0" fontId="4" fillId="4" borderId="46" xfId="0" applyFont="1" applyFill="1" applyBorder="1" applyAlignment="1">
      <alignment vertical="center"/>
    </xf>
    <xf numFmtId="0" fontId="4" fillId="4" borderId="20" xfId="0" applyFont="1" applyFill="1" applyBorder="1" applyAlignment="1">
      <alignment horizontal="center" vertical="center" shrinkToFit="1"/>
    </xf>
    <xf numFmtId="0" fontId="4" fillId="4" borderId="20" xfId="0" applyFont="1" applyFill="1" applyBorder="1" applyAlignment="1">
      <alignment horizontal="center" vertical="center"/>
    </xf>
    <xf numFmtId="176" fontId="9" fillId="5" borderId="20" xfId="0" applyNumberFormat="1" applyFont="1" applyFill="1" applyBorder="1" applyAlignment="1">
      <alignment horizontal="center" vertical="center" wrapText="1"/>
    </xf>
    <xf numFmtId="176" fontId="5" fillId="4" borderId="20" xfId="0" applyNumberFormat="1" applyFont="1" applyFill="1" applyBorder="1" applyAlignment="1">
      <alignment vertical="center"/>
    </xf>
    <xf numFmtId="0" fontId="4" fillId="6" borderId="49" xfId="0" applyFont="1" applyFill="1" applyBorder="1" applyAlignment="1">
      <alignment vertical="center" wrapText="1"/>
    </xf>
    <xf numFmtId="0" fontId="4" fillId="6" borderId="50" xfId="0" applyFont="1" applyFill="1" applyBorder="1" applyAlignment="1">
      <alignment vertical="center"/>
    </xf>
    <xf numFmtId="0" fontId="4" fillId="6" borderId="51" xfId="0" applyFont="1" applyFill="1" applyBorder="1" applyAlignment="1">
      <alignment vertical="center"/>
    </xf>
    <xf numFmtId="0" fontId="4" fillId="6" borderId="20" xfId="0" applyFont="1" applyFill="1" applyBorder="1" applyAlignment="1">
      <alignment horizontal="center" vertical="center"/>
    </xf>
    <xf numFmtId="176" fontId="5" fillId="6" borderId="20" xfId="0" applyNumberFormat="1" applyFont="1" applyFill="1" applyBorder="1" applyAlignment="1">
      <alignment vertical="center"/>
    </xf>
    <xf numFmtId="0" fontId="4" fillId="0" borderId="39" xfId="0" applyFont="1" applyBorder="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14" fillId="0" borderId="52" xfId="0" applyFont="1" applyBorder="1" applyAlignment="1">
      <alignment horizontal="center" vertical="center"/>
    </xf>
    <xf numFmtId="176" fontId="15" fillId="0" borderId="52" xfId="0" applyNumberFormat="1" applyFont="1" applyBorder="1" applyAlignment="1">
      <alignment vertical="center"/>
    </xf>
    <xf numFmtId="49" fontId="12" fillId="0" borderId="0" xfId="0" applyNumberFormat="1" applyFont="1" applyAlignment="1">
      <alignment vertical="center"/>
    </xf>
    <xf numFmtId="0" fontId="6" fillId="0" borderId="0" xfId="0" applyFont="1" applyAlignment="1">
      <alignment vertical="center"/>
    </xf>
    <xf numFmtId="14" fontId="5" fillId="2" borderId="53" xfId="0" applyNumberFormat="1" applyFont="1" applyFill="1" applyBorder="1" applyAlignment="1">
      <alignment vertical="center"/>
    </xf>
    <xf numFmtId="0" fontId="5" fillId="2" borderId="53" xfId="0" applyFont="1" applyFill="1" applyBorder="1" applyAlignment="1">
      <alignment horizontal="center" vertical="center"/>
    </xf>
    <xf numFmtId="179" fontId="5" fillId="3" borderId="53" xfId="0" applyNumberFormat="1" applyFont="1" applyFill="1" applyBorder="1" applyAlignment="1">
      <alignment horizontal="center" vertical="center"/>
    </xf>
    <xf numFmtId="0" fontId="17" fillId="0" borderId="0" xfId="0" applyFont="1" applyAlignment="1">
      <alignment vertical="center" shrinkToFit="1"/>
    </xf>
    <xf numFmtId="0" fontId="18" fillId="0" borderId="0" xfId="0" applyFont="1" applyAlignment="1">
      <alignment vertical="center"/>
    </xf>
    <xf numFmtId="0" fontId="6" fillId="0" borderId="0" xfId="0" applyFont="1" applyAlignment="1">
      <alignment horizontal="left" vertical="center"/>
    </xf>
    <xf numFmtId="49" fontId="4" fillId="0" borderId="0" xfId="0" applyNumberFormat="1" applyFont="1" applyAlignment="1">
      <alignment vertical="center"/>
    </xf>
    <xf numFmtId="181" fontId="7" fillId="0" borderId="0" xfId="0" applyNumberFormat="1" applyFont="1" applyAlignment="1">
      <alignment horizontal="center" vertical="center"/>
    </xf>
    <xf numFmtId="0" fontId="6" fillId="0" borderId="0" xfId="0" applyFont="1" applyAlignment="1">
      <alignment horizontal="center" vertical="center"/>
    </xf>
    <xf numFmtId="176" fontId="6" fillId="0" borderId="0" xfId="0" applyNumberFormat="1" applyFont="1" applyAlignment="1">
      <alignment horizontal="center" vertical="center"/>
    </xf>
    <xf numFmtId="180" fontId="6" fillId="0" borderId="0" xfId="0" applyNumberFormat="1" applyFont="1" applyAlignment="1">
      <alignment horizontal="center" vertical="center"/>
    </xf>
    <xf numFmtId="0" fontId="4" fillId="0" borderId="0" xfId="0" applyFont="1" applyAlignment="1">
      <alignment horizontal="right" vertical="center"/>
    </xf>
    <xf numFmtId="176" fontId="5" fillId="0" borderId="0" xfId="0" applyNumberFormat="1" applyFont="1" applyAlignment="1">
      <alignment vertical="center"/>
    </xf>
    <xf numFmtId="181" fontId="7" fillId="0" borderId="0" xfId="0" applyNumberFormat="1" applyFont="1" applyAlignment="1">
      <alignment vertical="center" shrinkToFit="1"/>
    </xf>
    <xf numFmtId="176" fontId="7" fillId="0" borderId="0" xfId="0" applyNumberFormat="1" applyFont="1" applyAlignment="1">
      <alignment vertical="center"/>
    </xf>
    <xf numFmtId="180" fontId="7" fillId="0" borderId="0" xfId="0" applyNumberFormat="1" applyFont="1" applyAlignment="1">
      <alignment vertical="center"/>
    </xf>
    <xf numFmtId="180" fontId="5" fillId="0" borderId="0" xfId="0" applyNumberFormat="1" applyFont="1" applyAlignment="1">
      <alignment vertical="center"/>
    </xf>
    <xf numFmtId="182" fontId="7" fillId="0" borderId="0" xfId="0" applyNumberFormat="1" applyFont="1" applyAlignment="1">
      <alignment vertical="center" shrinkToFit="1"/>
    </xf>
    <xf numFmtId="0" fontId="5" fillId="0" borderId="0" xfId="0" applyFont="1" applyAlignment="1">
      <alignment horizontal="right" vertical="center"/>
    </xf>
    <xf numFmtId="183" fontId="5" fillId="0" borderId="0" xfId="0" applyNumberFormat="1" applyFont="1" applyAlignment="1">
      <alignment vertical="center"/>
    </xf>
    <xf numFmtId="180" fontId="7" fillId="0" borderId="0" xfId="0" applyNumberFormat="1" applyFont="1" applyAlignment="1">
      <alignment vertical="center" shrinkToFi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20" xfId="0" applyFont="1" applyBorder="1" applyAlignment="1">
      <alignment horizontal="center" vertical="center"/>
    </xf>
    <xf numFmtId="176" fontId="5" fillId="0" borderId="20" xfId="0" applyNumberFormat="1" applyFont="1" applyBorder="1" applyAlignment="1">
      <alignment vertical="center"/>
    </xf>
    <xf numFmtId="0" fontId="4" fillId="0" borderId="21" xfId="0" applyFont="1" applyBorder="1" applyAlignment="1">
      <alignment vertical="center"/>
    </xf>
    <xf numFmtId="0" fontId="6" fillId="0" borderId="0" xfId="0" applyFont="1" applyAlignment="1">
      <alignment vertical="center" wrapText="1"/>
    </xf>
    <xf numFmtId="180" fontId="5" fillId="0" borderId="20" xfId="0" applyNumberFormat="1" applyFont="1" applyBorder="1" applyAlignment="1">
      <alignment vertical="center"/>
    </xf>
    <xf numFmtId="0" fontId="4" fillId="0" borderId="23" xfId="0" applyFont="1" applyBorder="1" applyAlignment="1">
      <alignment horizontal="center" vertical="center" wrapText="1"/>
    </xf>
    <xf numFmtId="0" fontId="5" fillId="0" borderId="24" xfId="0" applyFont="1" applyBorder="1" applyAlignment="1">
      <alignment horizontal="center" vertical="center"/>
    </xf>
    <xf numFmtId="183" fontId="5" fillId="0" borderId="24" xfId="0" applyNumberFormat="1" applyFont="1" applyBorder="1" applyAlignment="1">
      <alignment vertical="center"/>
    </xf>
    <xf numFmtId="0" fontId="4" fillId="0" borderId="25" xfId="0" applyFont="1" applyBorder="1" applyAlignment="1">
      <alignment vertical="center"/>
    </xf>
    <xf numFmtId="176" fontId="28" fillId="0" borderId="20" xfId="0" applyNumberFormat="1"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8" xfId="0" applyFont="1" applyBorder="1" applyAlignment="1">
      <alignment horizontal="center" vertical="center"/>
    </xf>
    <xf numFmtId="0" fontId="4" fillId="0" borderId="61" xfId="0" applyFont="1" applyBorder="1" applyAlignment="1">
      <alignment horizontal="center" vertical="center" wrapText="1"/>
    </xf>
    <xf numFmtId="0" fontId="5" fillId="0" borderId="62" xfId="0" applyFont="1" applyBorder="1" applyAlignment="1">
      <alignment horizontal="center" vertical="center"/>
    </xf>
    <xf numFmtId="176" fontId="28" fillId="0" borderId="62" xfId="0" applyNumberFormat="1" applyFont="1" applyBorder="1" applyAlignment="1">
      <alignment horizontal="center" vertical="center"/>
    </xf>
    <xf numFmtId="0" fontId="13" fillId="0" borderId="0" xfId="0" applyFont="1" applyAlignment="1">
      <alignment vertical="center" shrinkToFit="1"/>
    </xf>
    <xf numFmtId="0" fontId="0" fillId="0" borderId="0" xfId="0" applyAlignment="1">
      <alignment vertical="center"/>
    </xf>
    <xf numFmtId="180" fontId="16" fillId="0" borderId="52" xfId="0" applyNumberFormat="1" applyFont="1" applyBorder="1" applyAlignment="1">
      <alignment horizontal="right" vertical="center"/>
    </xf>
    <xf numFmtId="0" fontId="8" fillId="0" borderId="52" xfId="0" applyFont="1" applyBorder="1" applyAlignment="1">
      <alignment vertical="center"/>
    </xf>
    <xf numFmtId="0" fontId="13" fillId="0" borderId="0" xfId="0" applyFont="1" applyAlignment="1">
      <alignment vertical="center"/>
    </xf>
    <xf numFmtId="0" fontId="14" fillId="0" borderId="52" xfId="0" applyFont="1" applyBorder="1" applyAlignment="1">
      <alignment horizontal="center" vertical="center"/>
    </xf>
    <xf numFmtId="0" fontId="4" fillId="6" borderId="31" xfId="0" applyFont="1" applyFill="1" applyBorder="1" applyAlignment="1">
      <alignment horizontal="center" vertical="center" wrapText="1"/>
    </xf>
    <xf numFmtId="0" fontId="8" fillId="0" borderId="32" xfId="0" applyFont="1" applyBorder="1" applyAlignment="1">
      <alignment vertical="center"/>
    </xf>
    <xf numFmtId="0" fontId="4" fillId="6" borderId="31" xfId="0" applyFont="1" applyFill="1" applyBorder="1" applyAlignment="1">
      <alignment horizontal="center" vertical="center"/>
    </xf>
    <xf numFmtId="180" fontId="5" fillId="2" borderId="40" xfId="0" applyNumberFormat="1" applyFont="1" applyFill="1" applyBorder="1" applyAlignment="1">
      <alignment horizontal="center" vertical="center"/>
    </xf>
    <xf numFmtId="0" fontId="8" fillId="0" borderId="41" xfId="0" applyFont="1" applyBorder="1" applyAlignment="1">
      <alignment vertical="center"/>
    </xf>
    <xf numFmtId="0" fontId="4" fillId="0" borderId="40" xfId="0" applyFont="1" applyBorder="1" applyAlignment="1">
      <alignment vertical="center"/>
    </xf>
    <xf numFmtId="0" fontId="8" fillId="0" borderId="42" xfId="0" applyFont="1" applyBorder="1" applyAlignment="1">
      <alignment vertical="center"/>
    </xf>
    <xf numFmtId="0" fontId="8" fillId="0" borderId="43" xfId="0" applyFont="1" applyBorder="1" applyAlignment="1">
      <alignment vertical="center"/>
    </xf>
    <xf numFmtId="0" fontId="11" fillId="6" borderId="47" xfId="0" applyFont="1" applyFill="1" applyBorder="1" applyAlignment="1">
      <alignment horizontal="center" vertical="center" wrapText="1"/>
    </xf>
    <xf numFmtId="0" fontId="8" fillId="0" borderId="48" xfId="0" applyFont="1" applyBorder="1" applyAlignment="1">
      <alignment vertical="center"/>
    </xf>
    <xf numFmtId="182" fontId="5" fillId="6" borderId="31" xfId="0" applyNumberFormat="1" applyFont="1" applyFill="1" applyBorder="1" applyAlignment="1">
      <alignment horizontal="center" vertical="center"/>
    </xf>
    <xf numFmtId="182" fontId="9" fillId="5" borderId="31" xfId="0" applyNumberFormat="1" applyFont="1" applyFill="1" applyBorder="1" applyAlignment="1">
      <alignment horizontal="center" vertical="center" wrapText="1"/>
    </xf>
    <xf numFmtId="0" fontId="4" fillId="0" borderId="35" xfId="0" applyFont="1" applyBorder="1" applyAlignment="1">
      <alignment vertical="center" wrapText="1"/>
    </xf>
    <xf numFmtId="0" fontId="8" fillId="0" borderId="36" xfId="0" applyFont="1" applyBorder="1" applyAlignment="1">
      <alignment vertical="center"/>
    </xf>
    <xf numFmtId="0" fontId="8" fillId="0" borderId="37" xfId="0" applyFont="1" applyBorder="1" applyAlignment="1">
      <alignment vertical="center"/>
    </xf>
    <xf numFmtId="0" fontId="4" fillId="0" borderId="38" xfId="0" applyFont="1" applyBorder="1" applyAlignment="1">
      <alignment vertical="center" wrapText="1"/>
    </xf>
    <xf numFmtId="0" fontId="8" fillId="0" borderId="13" xfId="0" applyFont="1" applyBorder="1" applyAlignment="1">
      <alignment vertical="center"/>
    </xf>
    <xf numFmtId="0" fontId="8" fillId="0" borderId="14" xfId="0" applyFont="1" applyBorder="1" applyAlignment="1">
      <alignment vertical="center"/>
    </xf>
    <xf numFmtId="182" fontId="5" fillId="2" borderId="40" xfId="0" applyNumberFormat="1" applyFont="1" applyFill="1" applyBorder="1" applyAlignment="1">
      <alignment horizontal="center" vertical="center"/>
    </xf>
    <xf numFmtId="0" fontId="4" fillId="0" borderId="40" xfId="0" applyFont="1" applyBorder="1" applyAlignment="1">
      <alignment vertical="center" wrapText="1"/>
    </xf>
    <xf numFmtId="0" fontId="4" fillId="4" borderId="31" xfId="0" applyFont="1" applyFill="1" applyBorder="1" applyAlignment="1">
      <alignment horizontal="center" vertical="center"/>
    </xf>
    <xf numFmtId="0" fontId="11" fillId="4" borderId="47" xfId="0" applyFont="1" applyFill="1" applyBorder="1" applyAlignment="1">
      <alignment horizontal="center" vertical="center" wrapText="1"/>
    </xf>
    <xf numFmtId="0" fontId="4" fillId="4" borderId="31" xfId="0" applyFont="1" applyFill="1" applyBorder="1" applyAlignment="1">
      <alignment horizontal="center" vertical="center" wrapText="1"/>
    </xf>
    <xf numFmtId="182" fontId="5" fillId="4" borderId="31" xfId="0" applyNumberFormat="1" applyFont="1" applyFill="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8" fillId="0" borderId="6" xfId="0" applyFont="1" applyBorder="1" applyAlignment="1">
      <alignment vertical="center"/>
    </xf>
    <xf numFmtId="0" fontId="8" fillId="0" borderId="10" xfId="0" applyFont="1" applyBorder="1" applyAlignment="1">
      <alignment vertical="center"/>
    </xf>
    <xf numFmtId="0" fontId="27" fillId="2" borderId="2" xfId="0" applyFont="1" applyFill="1" applyBorder="1" applyAlignment="1">
      <alignment horizontal="center" vertical="center"/>
    </xf>
    <xf numFmtId="0" fontId="8" fillId="0" borderId="7" xfId="0" applyFont="1" applyBorder="1" applyAlignment="1">
      <alignment vertical="center"/>
    </xf>
    <xf numFmtId="0" fontId="8" fillId="0" borderId="11" xfId="0" applyFont="1" applyBorder="1" applyAlignment="1">
      <alignment vertical="center"/>
    </xf>
    <xf numFmtId="0" fontId="4" fillId="0" borderId="1" xfId="0" applyFont="1" applyBorder="1" applyAlignment="1">
      <alignment horizontal="center" vertical="center" wrapText="1"/>
    </xf>
    <xf numFmtId="0" fontId="8" fillId="0" borderId="30" xfId="0" applyFont="1" applyBorder="1" applyAlignment="1">
      <alignment vertical="center"/>
    </xf>
    <xf numFmtId="181" fontId="5" fillId="2" borderId="26" xfId="0" applyNumberFormat="1" applyFont="1" applyFill="1" applyBorder="1" applyAlignment="1">
      <alignment horizontal="center" vertical="center"/>
    </xf>
    <xf numFmtId="0" fontId="8" fillId="0" borderId="27" xfId="0" applyFont="1" applyBorder="1" applyAlignment="1">
      <alignment vertical="center"/>
    </xf>
    <xf numFmtId="0" fontId="4" fillId="0" borderId="26" xfId="0" applyFont="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182" fontId="5" fillId="2" borderId="31" xfId="0" applyNumberFormat="1" applyFont="1" applyFill="1" applyBorder="1" applyAlignment="1">
      <alignment horizontal="center" vertical="center"/>
    </xf>
    <xf numFmtId="0" fontId="4" fillId="0" borderId="31" xfId="0" applyFont="1" applyBorder="1" applyAlignment="1">
      <alignment vertical="center"/>
    </xf>
    <xf numFmtId="0" fontId="8" fillId="0" borderId="33" xfId="0" applyFont="1" applyBorder="1" applyAlignment="1">
      <alignment vertical="center"/>
    </xf>
    <xf numFmtId="0" fontId="8" fillId="0" borderId="34" xfId="0" applyFont="1" applyBorder="1" applyAlignment="1">
      <alignment vertical="center"/>
    </xf>
    <xf numFmtId="176" fontId="19" fillId="0" borderId="47" xfId="0" applyNumberFormat="1" applyFont="1" applyBorder="1" applyAlignment="1">
      <alignment horizontal="center" vertical="center" textRotation="255" wrapText="1"/>
    </xf>
    <xf numFmtId="0" fontId="8" fillId="0" borderId="63" xfId="0" applyFont="1" applyBorder="1" applyAlignment="1">
      <alignment vertical="center"/>
    </xf>
    <xf numFmtId="176" fontId="19" fillId="0" borderId="59" xfId="0" applyNumberFormat="1" applyFont="1" applyBorder="1" applyAlignment="1">
      <alignment horizontal="center" vertical="center" textRotation="255" wrapText="1"/>
    </xf>
    <xf numFmtId="0" fontId="8" fillId="0" borderId="60" xfId="0" applyFont="1" applyBorder="1" applyAlignment="1">
      <alignment vertical="center"/>
    </xf>
    <xf numFmtId="0" fontId="8" fillId="0" borderId="64" xfId="0" applyFont="1" applyBorder="1" applyAlignment="1">
      <alignment vertical="center"/>
    </xf>
    <xf numFmtId="0" fontId="6" fillId="0" borderId="54" xfId="0" applyFont="1" applyBorder="1" applyAlignment="1">
      <alignment horizontal="left" vertical="center" wrapText="1"/>
    </xf>
    <xf numFmtId="0" fontId="8" fillId="0" borderId="54" xfId="0" applyFont="1" applyBorder="1" applyAlignme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CCE8CF"/>
      </a:lt1>
      <a:dk2>
        <a:srgbClr val="000000"/>
      </a:dk2>
      <a:lt2>
        <a:srgbClr val="CCE8C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80" zoomScaleNormal="80" workbookViewId="0">
      <selection activeCell="E5" sqref="E5"/>
    </sheetView>
  </sheetViews>
  <sheetFormatPr defaultColWidth="11.21875" defaultRowHeight="15.75"/>
  <cols>
    <col min="1" max="1" width="1.21875" customWidth="1"/>
    <col min="2" max="2" width="24.44140625" bestFit="1" customWidth="1"/>
    <col min="3" max="3" width="14.44140625" customWidth="1"/>
    <col min="4" max="4" width="14.6640625" customWidth="1"/>
    <col min="5" max="5" width="15.44140625" customWidth="1"/>
    <col min="6" max="6" width="9.44140625" customWidth="1"/>
    <col min="7" max="7" width="18.44140625" customWidth="1"/>
    <col min="8" max="8" width="35.5546875" customWidth="1"/>
    <col min="9" max="11" width="9.109375" customWidth="1"/>
    <col min="12" max="12" width="14" customWidth="1"/>
    <col min="13" max="26" width="7" customWidth="1"/>
  </cols>
  <sheetData>
    <row r="1" spans="1:26" ht="25.55">
      <c r="A1" s="127" t="s">
        <v>133</v>
      </c>
      <c r="B1" s="98"/>
      <c r="C1" s="98"/>
      <c r="D1" s="98"/>
      <c r="E1" s="98"/>
      <c r="F1" s="98"/>
      <c r="G1" s="98"/>
      <c r="H1" s="98"/>
      <c r="I1" s="1"/>
      <c r="J1" s="1"/>
      <c r="K1" s="1"/>
      <c r="L1" s="1"/>
      <c r="M1" s="1"/>
      <c r="N1" s="1"/>
      <c r="O1" s="1"/>
      <c r="P1" s="1"/>
      <c r="Q1" s="1"/>
      <c r="R1" s="1"/>
      <c r="S1" s="1"/>
      <c r="T1" s="1"/>
      <c r="U1" s="1"/>
      <c r="V1" s="1"/>
      <c r="W1" s="1"/>
      <c r="X1" s="1"/>
      <c r="Y1" s="1"/>
      <c r="Z1" s="1"/>
    </row>
    <row r="2" spans="1:26" ht="18.350000000000001">
      <c r="A2" s="2" t="s">
        <v>0</v>
      </c>
      <c r="B2" s="3"/>
      <c r="C2" s="3"/>
      <c r="D2" s="3"/>
      <c r="E2" s="3"/>
      <c r="F2" s="3"/>
      <c r="G2" s="3"/>
      <c r="H2" s="3"/>
      <c r="I2" s="3"/>
      <c r="J2" s="3"/>
      <c r="K2" s="3"/>
      <c r="L2" s="3"/>
      <c r="M2" s="3"/>
      <c r="N2" s="3"/>
      <c r="O2" s="3"/>
      <c r="P2" s="3"/>
      <c r="Q2" s="3"/>
      <c r="R2" s="3"/>
      <c r="S2" s="3"/>
      <c r="T2" s="3"/>
      <c r="U2" s="3"/>
      <c r="V2" s="3"/>
      <c r="W2" s="3"/>
      <c r="X2" s="3"/>
      <c r="Y2" s="3"/>
      <c r="Z2" s="3"/>
    </row>
    <row r="3" spans="1:26" ht="18.350000000000001">
      <c r="A3" s="4"/>
      <c r="B3" s="128" t="s">
        <v>1</v>
      </c>
      <c r="C3" s="131"/>
      <c r="D3" s="5" t="s">
        <v>2</v>
      </c>
      <c r="E3" s="6" t="s">
        <v>3</v>
      </c>
      <c r="F3" s="7" t="s">
        <v>4</v>
      </c>
      <c r="G3" s="8" t="s">
        <v>5</v>
      </c>
      <c r="H3" s="9"/>
      <c r="I3" s="9"/>
      <c r="J3" s="9"/>
      <c r="K3" s="4"/>
      <c r="L3" s="4"/>
      <c r="M3" s="4"/>
      <c r="N3" s="4"/>
      <c r="O3" s="4"/>
      <c r="P3" s="4"/>
      <c r="Q3" s="4"/>
      <c r="R3" s="4"/>
      <c r="S3" s="4"/>
      <c r="T3" s="4"/>
      <c r="U3" s="4"/>
      <c r="V3" s="4"/>
      <c r="W3" s="4"/>
      <c r="X3" s="4"/>
      <c r="Y3" s="4"/>
      <c r="Z3" s="4"/>
    </row>
    <row r="4" spans="1:26" ht="18.350000000000001">
      <c r="A4" s="4"/>
      <c r="B4" s="129"/>
      <c r="C4" s="132"/>
      <c r="D4" s="10" t="s">
        <v>6</v>
      </c>
      <c r="E4" s="11" t="s">
        <v>7</v>
      </c>
      <c r="F4" s="11" t="s">
        <v>8</v>
      </c>
      <c r="G4" s="12" t="s">
        <v>9</v>
      </c>
      <c r="H4" s="9"/>
      <c r="I4" s="9"/>
      <c r="J4" s="9"/>
      <c r="K4" s="4"/>
      <c r="L4" s="4"/>
      <c r="M4" s="4"/>
      <c r="N4" s="4"/>
      <c r="O4" s="4"/>
      <c r="P4" s="4"/>
      <c r="Q4" s="4"/>
      <c r="R4" s="4"/>
      <c r="S4" s="4"/>
      <c r="T4" s="4"/>
      <c r="U4" s="4"/>
      <c r="V4" s="4"/>
      <c r="W4" s="4"/>
      <c r="X4" s="4"/>
      <c r="Y4" s="4"/>
      <c r="Z4" s="4"/>
    </row>
    <row r="5" spans="1:26" ht="18.350000000000001">
      <c r="A5" s="4"/>
      <c r="B5" s="130"/>
      <c r="C5" s="133"/>
      <c r="D5" s="13" t="s">
        <v>10</v>
      </c>
      <c r="E5" s="14" t="s">
        <v>11</v>
      </c>
      <c r="F5" s="14" t="s">
        <v>12</v>
      </c>
      <c r="G5" s="15" t="s">
        <v>13</v>
      </c>
      <c r="H5" s="9"/>
      <c r="I5" s="9"/>
      <c r="J5" s="9"/>
      <c r="K5" s="4"/>
      <c r="L5" s="4"/>
      <c r="M5" s="4"/>
      <c r="N5" s="4"/>
      <c r="O5" s="4"/>
      <c r="P5" s="4"/>
      <c r="Q5" s="4"/>
      <c r="R5" s="4"/>
      <c r="S5" s="4"/>
      <c r="T5" s="4"/>
      <c r="U5" s="4"/>
      <c r="V5" s="4"/>
      <c r="W5" s="4"/>
      <c r="X5" s="4"/>
      <c r="Y5" s="4"/>
      <c r="Z5" s="4"/>
    </row>
    <row r="6" spans="1:26" ht="18.350000000000001">
      <c r="A6" s="4"/>
      <c r="B6" s="9"/>
      <c r="C6" s="16"/>
      <c r="D6" s="17"/>
      <c r="E6" s="17"/>
      <c r="F6" s="17"/>
      <c r="G6" s="17"/>
      <c r="H6" s="17"/>
      <c r="I6" s="9"/>
      <c r="J6" s="9"/>
      <c r="K6" s="9"/>
      <c r="L6" s="4"/>
      <c r="M6" s="4"/>
      <c r="N6" s="4"/>
      <c r="O6" s="4"/>
      <c r="P6" s="4"/>
      <c r="Q6" s="4"/>
      <c r="R6" s="4"/>
      <c r="S6" s="4"/>
      <c r="T6" s="4"/>
      <c r="U6" s="4"/>
      <c r="V6" s="4"/>
      <c r="W6" s="4"/>
      <c r="X6" s="4"/>
      <c r="Y6" s="4"/>
      <c r="Z6" s="4"/>
    </row>
    <row r="7" spans="1:26" ht="18.350000000000001">
      <c r="A7" s="2" t="s">
        <v>14</v>
      </c>
      <c r="B7" s="3"/>
      <c r="C7" s="3"/>
      <c r="D7" s="3"/>
      <c r="E7" s="3"/>
      <c r="F7" s="3"/>
      <c r="G7" s="3"/>
      <c r="H7" s="3"/>
      <c r="I7" s="3"/>
      <c r="J7" s="3"/>
      <c r="K7" s="3"/>
      <c r="L7" s="3"/>
      <c r="M7" s="3"/>
      <c r="N7" s="3"/>
      <c r="O7" s="3"/>
      <c r="P7" s="3"/>
      <c r="Q7" s="3"/>
      <c r="R7" s="3"/>
      <c r="S7" s="3"/>
      <c r="T7" s="3"/>
      <c r="U7" s="3"/>
      <c r="V7" s="3"/>
      <c r="W7" s="3"/>
      <c r="X7" s="3"/>
      <c r="Y7" s="3"/>
      <c r="Z7" s="3"/>
    </row>
    <row r="8" spans="1:26" ht="18.350000000000001">
      <c r="A8" s="4"/>
      <c r="B8" s="18" t="s">
        <v>15</v>
      </c>
      <c r="C8" s="19" t="s">
        <v>16</v>
      </c>
      <c r="D8" s="19" t="s">
        <v>17</v>
      </c>
      <c r="E8" s="20" t="s">
        <v>18</v>
      </c>
      <c r="F8" s="4"/>
      <c r="G8" s="21" t="s">
        <v>19</v>
      </c>
      <c r="H8" s="21" t="s">
        <v>20</v>
      </c>
      <c r="I8" s="22"/>
      <c r="J8" s="22"/>
      <c r="K8" s="22"/>
      <c r="L8" s="4"/>
      <c r="M8" s="4"/>
      <c r="N8" s="4"/>
      <c r="O8" s="4"/>
      <c r="P8" s="4"/>
      <c r="Q8" s="4"/>
      <c r="R8" s="4"/>
      <c r="S8" s="4"/>
      <c r="T8" s="4"/>
      <c r="U8" s="4"/>
      <c r="V8" s="4"/>
      <c r="W8" s="4"/>
      <c r="X8" s="4"/>
      <c r="Y8" s="4"/>
      <c r="Z8" s="4"/>
    </row>
    <row r="9" spans="1:26" ht="18.350000000000001">
      <c r="A9" s="4"/>
      <c r="B9" s="23" t="s">
        <v>21</v>
      </c>
      <c r="C9" s="24"/>
      <c r="D9" s="24"/>
      <c r="E9" s="25"/>
      <c r="F9" s="26" t="str">
        <f t="shared" ref="F9:F10" si="0">C34</f>
        <v/>
      </c>
      <c r="G9" s="27" t="str">
        <f>E35</f>
        <v/>
      </c>
      <c r="H9" s="28" t="str">
        <f>E34</f>
        <v/>
      </c>
      <c r="I9" s="29"/>
      <c r="J9" s="4"/>
      <c r="K9" s="4"/>
      <c r="L9" s="4"/>
      <c r="M9" s="4"/>
      <c r="N9" s="4"/>
      <c r="O9" s="4"/>
      <c r="P9" s="4"/>
      <c r="Q9" s="4"/>
      <c r="R9" s="4"/>
      <c r="S9" s="4"/>
      <c r="T9" s="4"/>
      <c r="U9" s="4"/>
      <c r="V9" s="4"/>
      <c r="W9" s="4"/>
      <c r="X9" s="4"/>
      <c r="Y9" s="4"/>
      <c r="Z9" s="4"/>
    </row>
    <row r="10" spans="1:26" ht="18.350000000000001">
      <c r="A10" s="4"/>
      <c r="B10" s="30" t="s">
        <v>22</v>
      </c>
      <c r="C10" s="31"/>
      <c r="D10" s="31"/>
      <c r="E10" s="32"/>
      <c r="F10" s="26" t="str">
        <f t="shared" si="0"/>
        <v/>
      </c>
      <c r="G10" s="4"/>
      <c r="H10" s="4"/>
      <c r="I10" s="4"/>
      <c r="J10" s="4"/>
      <c r="K10" s="4"/>
      <c r="L10" s="4"/>
      <c r="M10" s="4"/>
      <c r="N10" s="4"/>
      <c r="O10" s="4"/>
      <c r="P10" s="4"/>
      <c r="Q10" s="4"/>
      <c r="R10" s="4"/>
      <c r="S10" s="4"/>
      <c r="T10" s="4"/>
      <c r="U10" s="4"/>
      <c r="V10" s="4"/>
      <c r="W10" s="4"/>
      <c r="X10" s="4"/>
      <c r="Y10" s="4"/>
      <c r="Z10" s="4"/>
    </row>
    <row r="11" spans="1:26" ht="18.350000000000001">
      <c r="A11" s="4"/>
      <c r="B11" s="9"/>
      <c r="C11" s="16"/>
      <c r="D11" s="17"/>
      <c r="E11" s="17"/>
      <c r="F11" s="17"/>
      <c r="G11" s="17"/>
      <c r="H11" s="17"/>
      <c r="I11" s="9"/>
      <c r="J11" s="9"/>
      <c r="K11" s="9"/>
      <c r="L11" s="4"/>
      <c r="M11" s="4"/>
      <c r="N11" s="4"/>
      <c r="O11" s="4"/>
      <c r="P11" s="4"/>
      <c r="Q11" s="4"/>
      <c r="R11" s="4"/>
      <c r="S11" s="4"/>
      <c r="T11" s="4"/>
      <c r="U11" s="4"/>
      <c r="V11" s="4"/>
      <c r="W11" s="4"/>
      <c r="X11" s="4"/>
      <c r="Y11" s="4"/>
      <c r="Z11" s="4"/>
    </row>
    <row r="12" spans="1:26" ht="18.350000000000001">
      <c r="A12" s="2" t="s">
        <v>23</v>
      </c>
      <c r="B12" s="3"/>
      <c r="C12" s="3"/>
      <c r="D12" s="3"/>
      <c r="E12" s="3"/>
      <c r="F12" s="3"/>
      <c r="G12" s="3"/>
      <c r="H12" s="3"/>
      <c r="I12" s="3"/>
      <c r="J12" s="3"/>
      <c r="K12" s="3"/>
      <c r="L12" s="3"/>
      <c r="M12" s="3"/>
      <c r="N12" s="3"/>
      <c r="O12" s="3"/>
      <c r="P12" s="3"/>
      <c r="Q12" s="3"/>
      <c r="R12" s="3"/>
      <c r="S12" s="3"/>
      <c r="T12" s="3"/>
      <c r="U12" s="3"/>
      <c r="V12" s="3"/>
      <c r="W12" s="3"/>
      <c r="X12" s="3"/>
      <c r="Y12" s="3"/>
      <c r="Z12" s="3"/>
    </row>
    <row r="13" spans="1:26" ht="18.350000000000001">
      <c r="A13" s="4"/>
      <c r="B13" s="134" t="s">
        <v>24</v>
      </c>
      <c r="C13" s="136"/>
      <c r="D13" s="137"/>
      <c r="E13" s="138" t="s">
        <v>25</v>
      </c>
      <c r="F13" s="139"/>
      <c r="G13" s="139"/>
      <c r="H13" s="140"/>
      <c r="I13" s="4"/>
      <c r="J13" s="4"/>
      <c r="K13" s="4"/>
      <c r="L13" s="4"/>
      <c r="M13" s="4"/>
      <c r="N13" s="4"/>
      <c r="O13" s="4"/>
      <c r="P13" s="4"/>
      <c r="Q13" s="4"/>
      <c r="R13" s="4"/>
      <c r="S13" s="4"/>
      <c r="T13" s="4"/>
      <c r="U13" s="4"/>
      <c r="V13" s="4"/>
      <c r="W13" s="4"/>
      <c r="X13" s="4"/>
      <c r="Y13" s="4"/>
      <c r="Z13" s="4"/>
    </row>
    <row r="14" spans="1:26" ht="18.350000000000001">
      <c r="A14" s="4"/>
      <c r="B14" s="135"/>
      <c r="C14" s="141"/>
      <c r="D14" s="104"/>
      <c r="E14" s="142" t="s">
        <v>26</v>
      </c>
      <c r="F14" s="143"/>
      <c r="G14" s="143"/>
      <c r="H14" s="144"/>
      <c r="I14" s="33"/>
      <c r="J14" s="33"/>
      <c r="K14" s="34"/>
      <c r="L14" s="4"/>
      <c r="M14" s="4"/>
      <c r="N14" s="4"/>
      <c r="O14" s="4"/>
      <c r="P14" s="4"/>
      <c r="Q14" s="4"/>
      <c r="R14" s="4"/>
      <c r="S14" s="4"/>
      <c r="T14" s="4"/>
      <c r="U14" s="4"/>
      <c r="V14" s="4"/>
      <c r="W14" s="4"/>
      <c r="X14" s="4"/>
      <c r="Y14" s="4"/>
      <c r="Z14" s="4"/>
    </row>
    <row r="15" spans="1:26" ht="18.350000000000001">
      <c r="A15" s="4"/>
      <c r="B15" s="115" t="s">
        <v>27</v>
      </c>
      <c r="C15" s="116"/>
      <c r="D15" s="116"/>
      <c r="E15" s="116"/>
      <c r="F15" s="116"/>
      <c r="G15" s="116"/>
      <c r="H15" s="117"/>
      <c r="I15" s="4"/>
      <c r="J15" s="4"/>
      <c r="K15" s="4"/>
      <c r="L15" s="4"/>
      <c r="M15" s="4"/>
      <c r="N15" s="4"/>
      <c r="O15" s="4"/>
      <c r="P15" s="4"/>
      <c r="Q15" s="4"/>
      <c r="R15" s="4"/>
      <c r="S15" s="4"/>
      <c r="T15" s="4"/>
      <c r="U15" s="4"/>
      <c r="V15" s="4"/>
      <c r="W15" s="4"/>
      <c r="X15" s="4"/>
      <c r="Y15" s="4"/>
      <c r="Z15" s="4"/>
    </row>
    <row r="16" spans="1:26" ht="18.350000000000001">
      <c r="A16" s="4"/>
      <c r="B16" s="118" t="s">
        <v>28</v>
      </c>
      <c r="C16" s="119"/>
      <c r="D16" s="119"/>
      <c r="E16" s="119"/>
      <c r="F16" s="119"/>
      <c r="G16" s="119"/>
      <c r="H16" s="120"/>
      <c r="I16" s="4"/>
      <c r="J16" s="4"/>
      <c r="K16" s="4"/>
      <c r="L16" s="4"/>
      <c r="M16" s="4"/>
      <c r="N16" s="4"/>
      <c r="O16" s="4"/>
      <c r="P16" s="4"/>
      <c r="Q16" s="4"/>
      <c r="R16" s="4"/>
      <c r="S16" s="4"/>
      <c r="T16" s="4"/>
      <c r="U16" s="4"/>
      <c r="V16" s="4"/>
      <c r="W16" s="4"/>
      <c r="X16" s="4"/>
      <c r="Y16" s="4"/>
      <c r="Z16" s="4"/>
    </row>
    <row r="17" spans="1:26" ht="18.350000000000001">
      <c r="A17" s="4"/>
      <c r="B17" s="35"/>
      <c r="C17" s="35"/>
      <c r="D17" s="35"/>
      <c r="E17" s="35"/>
      <c r="F17" s="35"/>
      <c r="G17" s="35"/>
      <c r="H17" s="35"/>
      <c r="I17" s="4"/>
      <c r="J17" s="4"/>
      <c r="K17" s="4"/>
      <c r="L17" s="4"/>
      <c r="M17" s="4"/>
      <c r="N17" s="4"/>
      <c r="O17" s="4"/>
      <c r="P17" s="4"/>
      <c r="Q17" s="4"/>
      <c r="R17" s="4"/>
      <c r="S17" s="4"/>
      <c r="T17" s="4"/>
      <c r="U17" s="4"/>
      <c r="V17" s="4"/>
      <c r="W17" s="4"/>
      <c r="X17" s="4"/>
      <c r="Y17" s="4"/>
      <c r="Z17" s="4"/>
    </row>
    <row r="18" spans="1:26" ht="55">
      <c r="A18" s="4"/>
      <c r="B18" s="36" t="s">
        <v>29</v>
      </c>
      <c r="C18" s="121"/>
      <c r="D18" s="107"/>
      <c r="E18" s="122" t="s">
        <v>30</v>
      </c>
      <c r="F18" s="109"/>
      <c r="G18" s="109"/>
      <c r="H18" s="110"/>
      <c r="I18" s="4"/>
      <c r="J18" s="4"/>
      <c r="K18" s="4"/>
      <c r="L18" s="4"/>
      <c r="M18" s="4"/>
      <c r="N18" s="4"/>
      <c r="O18" s="4"/>
      <c r="P18" s="4"/>
      <c r="Q18" s="4"/>
      <c r="R18" s="4"/>
      <c r="S18" s="4"/>
      <c r="T18" s="4"/>
      <c r="U18" s="4"/>
      <c r="V18" s="4"/>
      <c r="W18" s="4"/>
      <c r="X18" s="4"/>
      <c r="Y18" s="4"/>
      <c r="Z18" s="4"/>
    </row>
    <row r="19" spans="1:26" ht="18.350000000000001">
      <c r="A19" s="4"/>
      <c r="B19" s="37" t="s">
        <v>31</v>
      </c>
      <c r="C19" s="38"/>
      <c r="D19" s="38"/>
      <c r="E19" s="38"/>
      <c r="F19" s="38"/>
      <c r="G19" s="38"/>
      <c r="H19" s="39"/>
      <c r="I19" s="4"/>
      <c r="J19" s="4"/>
      <c r="K19" s="4"/>
      <c r="L19" s="4"/>
      <c r="M19" s="4"/>
      <c r="N19" s="4"/>
      <c r="O19" s="4"/>
      <c r="P19" s="4"/>
      <c r="Q19" s="4"/>
      <c r="R19" s="4"/>
      <c r="S19" s="4"/>
      <c r="T19" s="4"/>
      <c r="U19" s="4"/>
      <c r="V19" s="4"/>
      <c r="W19" s="4"/>
      <c r="X19" s="4"/>
      <c r="Y19" s="4"/>
      <c r="Z19" s="4"/>
    </row>
    <row r="20" spans="1:26" ht="18.350000000000001">
      <c r="A20" s="4"/>
      <c r="B20" s="40" t="s">
        <v>32</v>
      </c>
      <c r="C20" s="41" t="s">
        <v>33</v>
      </c>
      <c r="D20" s="125" t="s">
        <v>34</v>
      </c>
      <c r="E20" s="104"/>
      <c r="F20" s="123" t="s">
        <v>35</v>
      </c>
      <c r="G20" s="104"/>
      <c r="H20" s="124" t="s">
        <v>36</v>
      </c>
      <c r="I20" s="4"/>
      <c r="J20" s="4"/>
      <c r="K20" s="4"/>
      <c r="L20" s="4"/>
      <c r="M20" s="4"/>
      <c r="N20" s="4"/>
      <c r="O20" s="4"/>
      <c r="P20" s="4"/>
      <c r="Q20" s="4"/>
      <c r="R20" s="4"/>
      <c r="S20" s="4"/>
      <c r="T20" s="4"/>
      <c r="U20" s="4"/>
      <c r="V20" s="4"/>
      <c r="W20" s="4"/>
      <c r="X20" s="4"/>
      <c r="Y20" s="4"/>
      <c r="Z20" s="4"/>
    </row>
    <row r="21" spans="1:26" ht="18.350000000000001">
      <c r="A21" s="4"/>
      <c r="B21" s="42">
        <v>1.31</v>
      </c>
      <c r="C21" s="43"/>
      <c r="D21" s="126"/>
      <c r="E21" s="104"/>
      <c r="F21" s="114" t="str">
        <f>IF(D21="","",IF(C21="",B21*D21,C21*D21))</f>
        <v/>
      </c>
      <c r="G21" s="104"/>
      <c r="H21" s="112"/>
      <c r="I21" s="4"/>
      <c r="J21" s="4"/>
      <c r="K21" s="4"/>
      <c r="L21" s="4"/>
      <c r="M21" s="4"/>
      <c r="N21" s="4"/>
      <c r="O21" s="4"/>
      <c r="P21" s="4"/>
      <c r="Q21" s="4"/>
      <c r="R21" s="4"/>
      <c r="S21" s="4"/>
      <c r="T21" s="4"/>
      <c r="U21" s="4"/>
      <c r="V21" s="4"/>
      <c r="W21" s="4"/>
      <c r="X21" s="4"/>
      <c r="Y21" s="4"/>
      <c r="Z21" s="4"/>
    </row>
    <row r="22" spans="1:26" ht="18.350000000000001">
      <c r="A22" s="4"/>
      <c r="B22" s="44" t="s">
        <v>37</v>
      </c>
      <c r="C22" s="45"/>
      <c r="D22" s="45"/>
      <c r="E22" s="45"/>
      <c r="F22" s="45"/>
      <c r="G22" s="45"/>
      <c r="H22" s="46"/>
      <c r="I22" s="4"/>
      <c r="J22" s="4"/>
      <c r="K22" s="4"/>
      <c r="L22" s="4"/>
      <c r="M22" s="4"/>
      <c r="N22" s="4"/>
      <c r="O22" s="4"/>
      <c r="P22" s="4"/>
      <c r="Q22" s="4"/>
      <c r="R22" s="4"/>
      <c r="S22" s="4"/>
      <c r="T22" s="4"/>
      <c r="U22" s="4"/>
      <c r="V22" s="4"/>
      <c r="W22" s="4"/>
      <c r="X22" s="4"/>
      <c r="Y22" s="4"/>
      <c r="Z22" s="4"/>
    </row>
    <row r="23" spans="1:26" ht="18.350000000000001">
      <c r="A23" s="4"/>
      <c r="B23" s="47" t="s">
        <v>38</v>
      </c>
      <c r="C23" s="47" t="s">
        <v>39</v>
      </c>
      <c r="D23" s="103" t="s">
        <v>40</v>
      </c>
      <c r="E23" s="104"/>
      <c r="F23" s="105" t="s">
        <v>35</v>
      </c>
      <c r="G23" s="104"/>
      <c r="H23" s="111" t="s">
        <v>36</v>
      </c>
      <c r="I23" s="4"/>
      <c r="J23" s="4"/>
      <c r="K23" s="4"/>
      <c r="L23" s="4"/>
      <c r="M23" s="4"/>
      <c r="N23" s="4"/>
      <c r="O23" s="4"/>
      <c r="P23" s="4"/>
      <c r="Q23" s="4"/>
      <c r="R23" s="4"/>
      <c r="S23" s="4"/>
      <c r="T23" s="4"/>
      <c r="U23" s="4"/>
      <c r="V23" s="4"/>
      <c r="W23" s="4"/>
      <c r="X23" s="4"/>
      <c r="Y23" s="4"/>
      <c r="Z23" s="4"/>
    </row>
    <row r="24" spans="1:26" ht="18.350000000000001">
      <c r="A24" s="4"/>
      <c r="B24" s="42">
        <v>1.51</v>
      </c>
      <c r="C24" s="48"/>
      <c r="D24" s="113"/>
      <c r="E24" s="104"/>
      <c r="F24" s="114" t="str">
        <f>IF(D24="","",IF(C24="",D24/B24,D24/C24))</f>
        <v/>
      </c>
      <c r="G24" s="104"/>
      <c r="H24" s="112"/>
      <c r="I24" s="4"/>
      <c r="J24" s="4"/>
      <c r="K24" s="4"/>
      <c r="L24" s="4"/>
      <c r="M24" s="4"/>
      <c r="N24" s="4"/>
      <c r="O24" s="4"/>
      <c r="P24" s="4"/>
      <c r="Q24" s="4"/>
      <c r="R24" s="4"/>
      <c r="S24" s="4"/>
      <c r="T24" s="4"/>
      <c r="U24" s="4"/>
      <c r="V24" s="4"/>
      <c r="W24" s="4"/>
      <c r="X24" s="4"/>
      <c r="Y24" s="4"/>
      <c r="Z24" s="4"/>
    </row>
    <row r="25" spans="1:26" ht="18.350000000000001">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8.350000000000001">
      <c r="A26" s="4"/>
      <c r="B26" s="49" t="s">
        <v>41</v>
      </c>
      <c r="C26" s="106"/>
      <c r="D26" s="107"/>
      <c r="E26" s="108" t="s">
        <v>42</v>
      </c>
      <c r="F26" s="109"/>
      <c r="G26" s="109"/>
      <c r="H26" s="110"/>
      <c r="I26" s="4"/>
      <c r="J26" s="4"/>
      <c r="K26" s="4"/>
      <c r="L26" s="4"/>
      <c r="M26" s="4"/>
      <c r="N26" s="4"/>
      <c r="O26" s="4"/>
      <c r="P26" s="4"/>
      <c r="Q26" s="4"/>
      <c r="R26" s="4"/>
      <c r="S26" s="4"/>
      <c r="T26" s="4"/>
      <c r="U26" s="4"/>
      <c r="V26" s="4"/>
      <c r="W26" s="4"/>
      <c r="X26" s="4"/>
      <c r="Y26" s="4"/>
      <c r="Z26" s="4"/>
    </row>
    <row r="27" spans="1:26" ht="18.350000000000001">
      <c r="A27" s="4"/>
      <c r="B27" s="9"/>
      <c r="C27" s="16"/>
      <c r="D27" s="17"/>
      <c r="E27" s="17"/>
      <c r="F27" s="17"/>
      <c r="G27" s="17"/>
      <c r="H27" s="17"/>
      <c r="I27" s="9"/>
      <c r="J27" s="9"/>
      <c r="K27" s="9"/>
      <c r="L27" s="4"/>
      <c r="M27" s="4"/>
      <c r="N27" s="4"/>
      <c r="O27" s="4"/>
      <c r="P27" s="4"/>
      <c r="Q27" s="4"/>
      <c r="R27" s="4"/>
      <c r="S27" s="4"/>
      <c r="T27" s="4"/>
      <c r="U27" s="4"/>
      <c r="V27" s="4"/>
      <c r="W27" s="4"/>
      <c r="X27" s="4"/>
      <c r="Y27" s="4"/>
      <c r="Z27" s="4"/>
    </row>
    <row r="28" spans="1:26" ht="18.350000000000001">
      <c r="A28" s="2" t="s">
        <v>43</v>
      </c>
      <c r="B28" s="3"/>
      <c r="C28" s="3"/>
      <c r="D28" s="3"/>
      <c r="E28" s="3"/>
      <c r="F28" s="3"/>
      <c r="G28" s="3"/>
      <c r="H28" s="3"/>
      <c r="I28" s="3"/>
      <c r="J28" s="3"/>
      <c r="K28" s="3"/>
      <c r="L28" s="3"/>
      <c r="M28" s="3"/>
      <c r="N28" s="3"/>
      <c r="O28" s="3"/>
      <c r="P28" s="3"/>
      <c r="Q28" s="3"/>
      <c r="R28" s="3"/>
      <c r="S28" s="3"/>
      <c r="T28" s="3"/>
      <c r="U28" s="3"/>
      <c r="V28" s="3"/>
      <c r="W28" s="3"/>
      <c r="X28" s="3"/>
      <c r="Y28" s="3"/>
      <c r="Z28" s="3"/>
    </row>
    <row r="29" spans="1:26" ht="22.25">
      <c r="A29" s="50"/>
      <c r="B29" s="101" t="s">
        <v>44</v>
      </c>
      <c r="C29" s="98"/>
      <c r="D29" s="52" t="str">
        <f>I37</f>
        <v/>
      </c>
      <c r="E29" s="102" t="str">
        <f>E37</f>
        <v/>
      </c>
      <c r="F29" s="100"/>
      <c r="G29" s="100"/>
      <c r="H29" s="50" t="s">
        <v>45</v>
      </c>
      <c r="I29" s="50"/>
      <c r="J29" s="50"/>
      <c r="K29" s="50"/>
      <c r="L29" s="51"/>
      <c r="M29" s="50"/>
      <c r="N29" s="50"/>
      <c r="O29" s="50"/>
      <c r="P29" s="50"/>
      <c r="Q29" s="50"/>
      <c r="R29" s="50"/>
      <c r="S29" s="50"/>
      <c r="T29" s="50"/>
      <c r="U29" s="50"/>
      <c r="V29" s="50"/>
      <c r="W29" s="50"/>
      <c r="X29" s="50"/>
      <c r="Y29" s="50"/>
      <c r="Z29" s="50"/>
    </row>
    <row r="30" spans="1:26" ht="22.25">
      <c r="A30" s="50"/>
      <c r="B30" s="101" t="s">
        <v>46</v>
      </c>
      <c r="C30" s="98"/>
      <c r="D30" s="98"/>
      <c r="E30" s="53" t="str">
        <f>J37</f>
        <v/>
      </c>
      <c r="F30" s="54" t="str">
        <f>F37</f>
        <v/>
      </c>
      <c r="G30" s="50"/>
      <c r="H30" s="50"/>
      <c r="I30" s="50"/>
      <c r="J30" s="50"/>
      <c r="K30" s="50"/>
      <c r="L30" s="50"/>
      <c r="M30" s="50"/>
      <c r="N30" s="50"/>
      <c r="O30" s="50"/>
      <c r="P30" s="50"/>
      <c r="Q30" s="50"/>
      <c r="R30" s="50"/>
      <c r="S30" s="50"/>
      <c r="T30" s="50"/>
      <c r="U30" s="50"/>
      <c r="V30" s="50"/>
      <c r="W30" s="50"/>
      <c r="X30" s="50"/>
      <c r="Y30" s="50"/>
      <c r="Z30" s="50"/>
    </row>
    <row r="31" spans="1:26" ht="28.8" customHeight="1">
      <c r="A31" s="50"/>
      <c r="B31" s="97" t="s">
        <v>47</v>
      </c>
      <c r="C31" s="98"/>
      <c r="D31" s="98"/>
      <c r="E31" s="99" t="str">
        <f>IF(OR(C3="",K37=""),"",DOLLAR(K37,0))</f>
        <v/>
      </c>
      <c r="F31" s="100"/>
      <c r="G31" s="50" t="s">
        <v>48</v>
      </c>
      <c r="H31" s="50"/>
      <c r="I31" s="50"/>
      <c r="J31" s="50"/>
      <c r="K31" s="50"/>
      <c r="L31" s="50"/>
      <c r="M31" s="50"/>
      <c r="N31" s="50"/>
      <c r="O31" s="50"/>
      <c r="P31" s="50"/>
      <c r="Q31" s="50"/>
      <c r="R31" s="50"/>
      <c r="S31" s="50"/>
      <c r="T31" s="50"/>
      <c r="U31" s="50"/>
      <c r="V31" s="50"/>
      <c r="W31" s="50"/>
      <c r="X31" s="50"/>
      <c r="Y31" s="50"/>
      <c r="Z31" s="50"/>
    </row>
    <row r="32" spans="1:26" ht="28.8" hidden="1" customHeight="1">
      <c r="A32" s="4"/>
      <c r="B32" s="4"/>
      <c r="C32" s="4"/>
      <c r="D32" s="4"/>
      <c r="E32" s="4"/>
      <c r="F32" s="4"/>
      <c r="G32" s="4"/>
      <c r="H32" s="4"/>
      <c r="I32" s="55"/>
      <c r="J32" s="4"/>
      <c r="K32" s="4"/>
      <c r="L32" s="4"/>
      <c r="M32" s="4"/>
      <c r="N32" s="4"/>
      <c r="O32" s="4"/>
      <c r="P32" s="4"/>
      <c r="Q32" s="4"/>
      <c r="R32" s="4"/>
      <c r="S32" s="4"/>
      <c r="T32" s="4"/>
      <c r="U32" s="4"/>
      <c r="V32" s="4"/>
      <c r="W32" s="4"/>
      <c r="X32" s="4"/>
      <c r="Y32" s="4"/>
      <c r="Z32" s="4"/>
    </row>
    <row r="33" spans="1:26" ht="28.8" hidden="1" customHeight="1">
      <c r="A33" s="4"/>
      <c r="B33" s="4" t="s">
        <v>49</v>
      </c>
      <c r="C33" s="4"/>
      <c r="D33" s="4"/>
      <c r="E33" s="4"/>
      <c r="F33" s="4"/>
      <c r="G33" s="4"/>
      <c r="H33" s="4"/>
      <c r="I33" s="55"/>
      <c r="J33" s="4"/>
      <c r="K33" s="4"/>
      <c r="L33" s="4"/>
      <c r="M33" s="4"/>
      <c r="N33" s="4"/>
      <c r="O33" s="4"/>
      <c r="P33" s="4"/>
      <c r="Q33" s="4"/>
      <c r="R33" s="4"/>
      <c r="S33" s="4"/>
      <c r="T33" s="4"/>
      <c r="U33" s="4"/>
      <c r="V33" s="4"/>
      <c r="W33" s="4"/>
      <c r="X33" s="4"/>
      <c r="Y33" s="4"/>
      <c r="Z33" s="4"/>
    </row>
    <row r="34" spans="1:26" ht="28.8" hidden="1" customHeight="1">
      <c r="A34" s="4"/>
      <c r="B34" s="4" t="s">
        <v>21</v>
      </c>
      <c r="C34" s="56" t="str">
        <f t="shared" ref="C34:C35" si="1">IF(COUNT(C9:E9)&lt;3,"",DATE(C9+1911,D9,E9))</f>
        <v/>
      </c>
      <c r="D34" s="4" t="s">
        <v>50</v>
      </c>
      <c r="E34" s="57" t="str">
        <f>IF(COUNT(C34:C35)&lt;2,"",C35-C34+1)</f>
        <v/>
      </c>
      <c r="F34" s="4"/>
      <c r="G34" s="4"/>
      <c r="H34" s="4"/>
      <c r="I34" s="55"/>
      <c r="J34" s="4"/>
      <c r="K34" s="4"/>
      <c r="L34" s="4"/>
      <c r="M34" s="4"/>
      <c r="N34" s="4"/>
      <c r="O34" s="4"/>
      <c r="P34" s="4"/>
      <c r="Q34" s="4"/>
      <c r="R34" s="4"/>
      <c r="S34" s="4"/>
      <c r="T34" s="4"/>
      <c r="U34" s="4"/>
      <c r="V34" s="4"/>
      <c r="W34" s="4"/>
      <c r="X34" s="4"/>
      <c r="Y34" s="4"/>
      <c r="Z34" s="4"/>
    </row>
    <row r="35" spans="1:26" ht="28.8" hidden="1" customHeight="1">
      <c r="A35" s="4"/>
      <c r="B35" s="4" t="s">
        <v>22</v>
      </c>
      <c r="C35" s="56" t="str">
        <f t="shared" si="1"/>
        <v/>
      </c>
      <c r="D35" s="4" t="s">
        <v>51</v>
      </c>
      <c r="E35" s="58" t="str">
        <f>IF(COUNT(E34)&lt;1,"",E34/30)</f>
        <v/>
      </c>
      <c r="F35" s="4"/>
      <c r="G35" s="4"/>
      <c r="H35" s="4"/>
      <c r="I35" s="55"/>
      <c r="J35" s="4"/>
      <c r="K35" s="4"/>
      <c r="L35" s="4"/>
      <c r="M35" s="4"/>
      <c r="N35" s="4"/>
      <c r="O35" s="4"/>
      <c r="P35" s="4"/>
      <c r="Q35" s="4"/>
      <c r="R35" s="4"/>
      <c r="S35" s="4"/>
      <c r="T35" s="4"/>
      <c r="U35" s="4"/>
      <c r="V35" s="4"/>
      <c r="W35" s="4"/>
      <c r="X35" s="4"/>
      <c r="Y35" s="4"/>
      <c r="Z35" s="4"/>
    </row>
    <row r="36" spans="1:26" ht="28.8" hidden="1" customHeight="1">
      <c r="A36" s="4"/>
      <c r="B36" s="4"/>
      <c r="C36" s="4"/>
      <c r="D36" s="4"/>
      <c r="E36" s="4"/>
      <c r="F36" s="4"/>
      <c r="G36" s="4"/>
      <c r="H36" s="59"/>
      <c r="I36" s="4"/>
      <c r="J36" s="4"/>
      <c r="K36" s="4"/>
      <c r="L36" s="4"/>
      <c r="M36" s="4"/>
      <c r="N36" s="4"/>
      <c r="O36" s="4"/>
      <c r="P36" s="4"/>
      <c r="Q36" s="4"/>
      <c r="R36" s="4"/>
      <c r="S36" s="4"/>
      <c r="T36" s="4"/>
      <c r="U36" s="4"/>
      <c r="V36" s="4"/>
      <c r="W36" s="4"/>
      <c r="X36" s="4"/>
      <c r="Y36" s="4"/>
      <c r="Z36" s="4"/>
    </row>
    <row r="37" spans="1:26" ht="28.8" hidden="1" customHeight="1">
      <c r="A37" s="4"/>
      <c r="B37" s="60" t="s">
        <v>52</v>
      </c>
      <c r="C37" s="4" t="str">
        <f>IF(COUNTA(C3)&lt;1,"",MATCH(C3,B39:B51,0))</f>
        <v/>
      </c>
      <c r="D37" s="9" t="str">
        <f>IF(COUNTA(C3)&lt;1,"",C3)</f>
        <v/>
      </c>
      <c r="E37" s="61" t="str">
        <f>IF(D37="","",VLOOKUP(D37,$B39:$L51,11,FALSE))</f>
        <v/>
      </c>
      <c r="F37" s="62" t="str">
        <f>IF(D37="","",VLOOKUP(D37,$B39:$L51,5,FALSE))</f>
        <v/>
      </c>
      <c r="G37" s="4"/>
      <c r="H37" s="63" t="str">
        <f>IF(OR(D37="",COUNT(H39:K50)&lt;3),"",VLOOKUP(D37,$B39:$L51,7,FALSE))</f>
        <v/>
      </c>
      <c r="I37" s="64" t="str">
        <f>IF(OR(D37="",COUNT(H39:K50)&lt;3),"",VLOOKUP(D37,$B39:$L51,8,FALSE))</f>
        <v/>
      </c>
      <c r="J37" s="65" t="str">
        <f>IF(OR(D37="",COUNT(H39:K50)&lt;3),"",VLOOKUP(D37,$B39:$L51,9,FALSE))</f>
        <v/>
      </c>
      <c r="K37" s="66" t="str">
        <f>IF(OR(D37="",COUNT(H39:K50)&lt;3),"",VLOOKUP(D37,$B39:$L51,10,FALSE))</f>
        <v/>
      </c>
      <c r="L37" s="4"/>
      <c r="M37" s="4"/>
      <c r="N37" s="4"/>
      <c r="O37" s="4"/>
      <c r="P37" s="4"/>
      <c r="Q37" s="4"/>
      <c r="R37" s="4"/>
      <c r="S37" s="4"/>
      <c r="T37" s="4"/>
      <c r="U37" s="4"/>
      <c r="V37" s="4"/>
      <c r="W37" s="4"/>
      <c r="X37" s="4"/>
      <c r="Y37" s="4"/>
      <c r="Z37" s="4"/>
    </row>
    <row r="38" spans="1:26" ht="28.8" hidden="1" customHeight="1">
      <c r="A38" s="4"/>
      <c r="B38" s="4" t="s">
        <v>53</v>
      </c>
      <c r="C38" s="9" t="s">
        <v>54</v>
      </c>
      <c r="D38" s="9" t="s">
        <v>55</v>
      </c>
      <c r="E38" s="9" t="s">
        <v>56</v>
      </c>
      <c r="F38" s="4" t="s">
        <v>57</v>
      </c>
      <c r="G38" s="4"/>
      <c r="H38" s="64" t="s">
        <v>58</v>
      </c>
      <c r="I38" s="64" t="s">
        <v>59</v>
      </c>
      <c r="J38" s="64" t="s">
        <v>60</v>
      </c>
      <c r="K38" s="64" t="s">
        <v>61</v>
      </c>
      <c r="L38" s="4"/>
      <c r="M38" s="4"/>
      <c r="N38" s="4"/>
      <c r="O38" s="4"/>
      <c r="P38" s="4"/>
      <c r="Q38" s="4"/>
      <c r="R38" s="4"/>
      <c r="S38" s="4"/>
      <c r="T38" s="4"/>
      <c r="U38" s="4"/>
      <c r="V38" s="4"/>
      <c r="W38" s="4"/>
      <c r="X38" s="4"/>
      <c r="Y38" s="4"/>
      <c r="Z38" s="4"/>
    </row>
    <row r="39" spans="1:26" ht="28.8" hidden="1" customHeight="1">
      <c r="A39" s="4"/>
      <c r="B39" s="67">
        <v>1</v>
      </c>
      <c r="C39" s="68">
        <v>2.4700000000000002</v>
      </c>
      <c r="D39" s="68">
        <v>2.65</v>
      </c>
      <c r="E39" s="68">
        <v>5.9</v>
      </c>
      <c r="F39" s="62" t="s">
        <v>62</v>
      </c>
      <c r="G39" s="4"/>
      <c r="H39" s="69" t="str">
        <f>IF(AND(D37=1,COUNT(C13)=1),C13*G9,"")</f>
        <v/>
      </c>
      <c r="I39" s="16" t="str">
        <f>IF(COUNT(H39)=0,"",IF(H39&gt;=3500,"第一級",IF(H39*E39&lt;2000,"第三級","第二級")))</f>
        <v/>
      </c>
      <c r="J39" s="70" t="str">
        <f>IF(COUNT(H39)=0,"",IF(H39&gt;=3500,C39,IF(H39*E39&lt;2000,E39,D39)))</f>
        <v/>
      </c>
      <c r="K39" s="71" t="str">
        <f t="shared" ref="K39:K50" si="2">IF(COUNT(H39:J39)&lt;2,"",H39*J39)</f>
        <v/>
      </c>
      <c r="L39" s="4" t="s">
        <v>63</v>
      </c>
      <c r="M39" s="4"/>
      <c r="N39" s="4"/>
      <c r="O39" s="4"/>
      <c r="P39" s="4"/>
      <c r="Q39" s="4"/>
      <c r="R39" s="4"/>
      <c r="S39" s="4"/>
      <c r="T39" s="4"/>
      <c r="U39" s="4"/>
      <c r="V39" s="4"/>
      <c r="W39" s="4"/>
      <c r="X39" s="4"/>
      <c r="Y39" s="4"/>
      <c r="Z39" s="4"/>
    </row>
    <row r="40" spans="1:26" ht="28.8" hidden="1" customHeight="1">
      <c r="A40" s="4"/>
      <c r="B40" s="67">
        <v>2</v>
      </c>
      <c r="C40" s="68">
        <v>2.54</v>
      </c>
      <c r="D40" s="68">
        <v>2.82</v>
      </c>
      <c r="E40" s="68">
        <v>5.63</v>
      </c>
      <c r="F40" s="62" t="s">
        <v>64</v>
      </c>
      <c r="G40" s="4"/>
      <c r="H40" s="69" t="str">
        <f>IF(AND(D37=2,COUNT(C13)=1),C13*G9,"")</f>
        <v/>
      </c>
      <c r="I40" s="16" t="str">
        <f>IF(COUNT(H40)=0,"",IF(H40&gt;=3500,"第一級",IF(H40*E40&lt;2000,"第三級","第二級")))</f>
        <v/>
      </c>
      <c r="J40" s="11" t="str">
        <f>IF(COUNT(H40)=0,"",IF(H40&gt;=3500,C40,IF(H40*E40&lt;2000,E40,D40)))</f>
        <v/>
      </c>
      <c r="K40" s="71" t="str">
        <f t="shared" si="2"/>
        <v/>
      </c>
      <c r="L40" s="4" t="s">
        <v>65</v>
      </c>
      <c r="M40" s="4"/>
      <c r="N40" s="4"/>
      <c r="O40" s="4"/>
      <c r="P40" s="4"/>
      <c r="Q40" s="4"/>
      <c r="R40" s="4"/>
      <c r="S40" s="4"/>
      <c r="T40" s="4"/>
      <c r="U40" s="4"/>
      <c r="V40" s="4"/>
      <c r="W40" s="4"/>
      <c r="X40" s="4"/>
      <c r="Y40" s="4"/>
      <c r="Z40" s="4"/>
    </row>
    <row r="41" spans="1:26" ht="28.8" hidden="1" customHeight="1">
      <c r="A41" s="4"/>
      <c r="B41" s="67">
        <v>3</v>
      </c>
      <c r="C41" s="68">
        <v>0.49</v>
      </c>
      <c r="D41" s="68">
        <v>0.56000000000000005</v>
      </c>
      <c r="E41" s="68">
        <v>1.06</v>
      </c>
      <c r="F41" s="62" t="s">
        <v>66</v>
      </c>
      <c r="G41" s="4"/>
      <c r="H41" s="69" t="str">
        <f>IF(AND(D37=3,COUNT(C13)=1),C13,"")</f>
        <v/>
      </c>
      <c r="I41" s="16" t="str">
        <f>IF(COUNT(H41)=0,"",IF(H41&gt;=3500,"第一級",IF(H41*E41&lt;2000,"第三級","第二級")))</f>
        <v/>
      </c>
      <c r="J41" s="11" t="str">
        <f>IF(COUNT(H41)=0,"",IF(H41&gt;=3500,C41,IF(H41*E41&lt;2000,E41,D41)))</f>
        <v/>
      </c>
      <c r="K41" s="71" t="str">
        <f t="shared" si="2"/>
        <v/>
      </c>
      <c r="L41" s="4" t="s">
        <v>67</v>
      </c>
      <c r="M41" s="4"/>
      <c r="N41" s="4"/>
      <c r="O41" s="4"/>
      <c r="P41" s="4"/>
      <c r="Q41" s="4"/>
      <c r="R41" s="4"/>
      <c r="S41" s="4"/>
      <c r="T41" s="4"/>
      <c r="U41" s="4"/>
      <c r="V41" s="4"/>
      <c r="W41" s="4"/>
      <c r="X41" s="4"/>
      <c r="Y41" s="4"/>
      <c r="Z41" s="4"/>
    </row>
    <row r="42" spans="1:26" ht="28.8" hidden="1" customHeight="1">
      <c r="A42" s="4"/>
      <c r="B42" s="67">
        <v>4</v>
      </c>
      <c r="C42" s="68">
        <v>1.43</v>
      </c>
      <c r="D42" s="68">
        <v>1.59</v>
      </c>
      <c r="E42" s="68">
        <v>3.18</v>
      </c>
      <c r="F42" s="62" t="s">
        <v>68</v>
      </c>
      <c r="G42" s="4"/>
      <c r="H42" s="69" t="str">
        <f>IF(AND(D37=4,COUNT(C13)=1),C13*G9,"")</f>
        <v/>
      </c>
      <c r="I42" s="16" t="str">
        <f>IF(COUNT(H42)=0,"",IF(H42&gt;=30000,"第一級",IF(H42*E42&lt;2000,"第三級","第二級")))</f>
        <v/>
      </c>
      <c r="J42" s="11" t="str">
        <f>IF(COUNT(H42)=0,"",IF(H42&gt;=30000,C42,IF(H42*E42&lt;2000,E42,D42)))</f>
        <v/>
      </c>
      <c r="K42" s="71" t="str">
        <f t="shared" si="2"/>
        <v/>
      </c>
      <c r="L42" s="4" t="s">
        <v>69</v>
      </c>
      <c r="M42" s="4"/>
      <c r="N42" s="4"/>
      <c r="O42" s="4"/>
      <c r="P42" s="4"/>
      <c r="Q42" s="4"/>
      <c r="R42" s="4"/>
      <c r="S42" s="4"/>
      <c r="T42" s="4"/>
      <c r="U42" s="4"/>
      <c r="V42" s="4"/>
      <c r="W42" s="4"/>
      <c r="X42" s="4"/>
      <c r="Y42" s="4"/>
      <c r="Z42" s="4"/>
    </row>
    <row r="43" spans="1:26" ht="28.8" hidden="1" customHeight="1">
      <c r="A43" s="4"/>
      <c r="B43" s="67">
        <v>5</v>
      </c>
      <c r="C43" s="68">
        <v>2.08</v>
      </c>
      <c r="D43" s="68">
        <v>2.42</v>
      </c>
      <c r="E43" s="68">
        <v>4.24</v>
      </c>
      <c r="F43" s="62" t="s">
        <v>70</v>
      </c>
      <c r="G43" s="4"/>
      <c r="H43" s="69" t="str">
        <f>IF(AND(D37=5,COUNT(C13)=1),C13*G9,"")</f>
        <v/>
      </c>
      <c r="I43" s="16" t="str">
        <f t="shared" ref="I43" si="3">IF(COUNT(H43)=0,"",IF(H43&gt;=227000,"第一級",IF(H43*E43&lt;2000,"第三級","第二級")))</f>
        <v/>
      </c>
      <c r="J43" s="11" t="str">
        <f t="shared" ref="J43" si="4">IF(COUNT(H43)=0,"",IF(H43&gt;=227000,C43,IF(H43*E43&lt;2000,E43,D43)))</f>
        <v/>
      </c>
      <c r="K43" s="71" t="str">
        <f t="shared" si="2"/>
        <v/>
      </c>
      <c r="L43" s="4" t="s">
        <v>71</v>
      </c>
      <c r="M43" s="4"/>
      <c r="N43" s="4"/>
      <c r="O43" s="4"/>
      <c r="P43" s="4"/>
      <c r="Q43" s="4"/>
      <c r="R43" s="4"/>
      <c r="S43" s="4"/>
      <c r="T43" s="4"/>
      <c r="U43" s="4"/>
      <c r="V43" s="4"/>
      <c r="W43" s="4"/>
      <c r="X43" s="4"/>
      <c r="Y43" s="4"/>
      <c r="Z43" s="4"/>
    </row>
    <row r="44" spans="1:26" ht="28.8" hidden="1" customHeight="1">
      <c r="A44" s="4"/>
      <c r="B44" s="67">
        <v>6</v>
      </c>
      <c r="C44" s="68">
        <v>2.42</v>
      </c>
      <c r="D44" s="68">
        <v>2.99</v>
      </c>
      <c r="E44" s="68">
        <v>4.75</v>
      </c>
      <c r="F44" s="62" t="s">
        <v>72</v>
      </c>
      <c r="G44" s="4"/>
      <c r="H44" s="69" t="str">
        <f>IF(AND(D37=6,COUNT(C13)=1),C13*G9,"")</f>
        <v/>
      </c>
      <c r="I44" s="16" t="str">
        <f>IF(COUNT(H44)=0,"",IF(H44&gt;=3000,"第一級",IF(H44*E44&lt;2000,"第三級","第二級")))</f>
        <v/>
      </c>
      <c r="J44" s="11" t="str">
        <f>IF(COUNT(H44)=0,"",IF(H44&gt;=3000,C44,IF(H44*E44&lt;2000,E44,D44)))</f>
        <v/>
      </c>
      <c r="K44" s="71" t="str">
        <f t="shared" si="2"/>
        <v/>
      </c>
      <c r="L44" s="4" t="s">
        <v>73</v>
      </c>
      <c r="M44" s="4"/>
      <c r="N44" s="4"/>
      <c r="O44" s="4"/>
      <c r="P44" s="4"/>
      <c r="Q44" s="4"/>
      <c r="R44" s="4"/>
      <c r="S44" s="4"/>
      <c r="T44" s="4"/>
      <c r="U44" s="4"/>
      <c r="V44" s="4"/>
      <c r="W44" s="4"/>
      <c r="X44" s="4"/>
      <c r="Y44" s="4"/>
      <c r="Z44" s="4"/>
    </row>
    <row r="45" spans="1:26" ht="28.8" hidden="1" customHeight="1">
      <c r="A45" s="4"/>
      <c r="B45" s="67">
        <v>7</v>
      </c>
      <c r="C45" s="68">
        <v>0.24</v>
      </c>
      <c r="D45" s="68">
        <v>0.28000000000000003</v>
      </c>
      <c r="E45" s="68">
        <v>0.51</v>
      </c>
      <c r="F45" s="62" t="s">
        <v>74</v>
      </c>
      <c r="G45" s="4"/>
      <c r="H45" s="69" t="str">
        <f>IF(AND(D37=7,COUNT(C13)=1),C13*G9,"")</f>
        <v/>
      </c>
      <c r="I45" s="16" t="str">
        <f>IF(COUNT(H45)=0,"",IF(H45&gt;=350000,"第一級",IF(H45*E45&lt;2000,"第三級","第二級")))</f>
        <v/>
      </c>
      <c r="J45" s="11" t="str">
        <f>IF(COUNT(H45)=0,"",IF(H45&gt;=350000,C45,IF(H45*E45&lt;2000,E45,D45)))</f>
        <v/>
      </c>
      <c r="K45" s="71" t="str">
        <f t="shared" si="2"/>
        <v/>
      </c>
      <c r="L45" s="4" t="s">
        <v>75</v>
      </c>
      <c r="M45" s="4"/>
      <c r="N45" s="4"/>
      <c r="O45" s="4"/>
      <c r="P45" s="4"/>
      <c r="Q45" s="4"/>
      <c r="R45" s="4"/>
      <c r="S45" s="4"/>
      <c r="T45" s="4"/>
      <c r="U45" s="4"/>
      <c r="V45" s="4"/>
      <c r="W45" s="4"/>
      <c r="X45" s="4"/>
      <c r="Y45" s="4"/>
      <c r="Z45" s="4"/>
    </row>
    <row r="46" spans="1:26" ht="28.8" hidden="1" customHeight="1">
      <c r="A46" s="4"/>
      <c r="B46" s="67">
        <v>8</v>
      </c>
      <c r="C46" s="72">
        <v>5787</v>
      </c>
      <c r="D46" s="72">
        <v>7060</v>
      </c>
      <c r="E46" s="72">
        <v>11574</v>
      </c>
      <c r="F46" s="62" t="s">
        <v>76</v>
      </c>
      <c r="G46" s="4"/>
      <c r="H46" s="73" t="str">
        <f>IF(AND(D37=8,COUNT(C14)=1),C14*G9,"")</f>
        <v/>
      </c>
      <c r="I46" s="16" t="str">
        <f>IF(COUNT(H46)=0,"",IF(H46&gt;=6000000,"第一級",IF(H46*E46&lt;2000,"第三級","第二級")))</f>
        <v/>
      </c>
      <c r="J46" s="11" t="str">
        <f>IF(COUNT(H46)=0,"",IF(H46&gt;=6000000,C46,IF(H46*E46&lt;2000,E46,D46)))</f>
        <v/>
      </c>
      <c r="K46" s="71" t="str">
        <f t="shared" si="2"/>
        <v/>
      </c>
      <c r="L46" s="4" t="s">
        <v>77</v>
      </c>
      <c r="M46" s="4"/>
      <c r="N46" s="4"/>
      <c r="O46" s="4"/>
      <c r="P46" s="4"/>
      <c r="Q46" s="4"/>
      <c r="R46" s="4"/>
      <c r="S46" s="4"/>
      <c r="T46" s="4"/>
      <c r="U46" s="4"/>
      <c r="V46" s="4"/>
      <c r="W46" s="4"/>
      <c r="X46" s="4"/>
      <c r="Y46" s="4"/>
      <c r="Z46" s="4"/>
    </row>
    <row r="47" spans="1:26" ht="28.8" hidden="1" customHeight="1">
      <c r="A47" s="4"/>
      <c r="B47" s="67">
        <v>9</v>
      </c>
      <c r="C47" s="72">
        <v>5787</v>
      </c>
      <c r="D47" s="72">
        <v>7060</v>
      </c>
      <c r="E47" s="72">
        <v>11574</v>
      </c>
      <c r="F47" s="62" t="s">
        <v>78</v>
      </c>
      <c r="G47" s="4"/>
      <c r="H47" s="73" t="str">
        <f>IF(AND(D37=9,COUNT(C14)=1),C14*G9,"")</f>
        <v/>
      </c>
      <c r="I47" s="16" t="str">
        <f>IF(COUNT(H47)=0,"",IF(H47&gt;=6000000,"第一級",IF(H47*E47&lt;2000,"第三級","第二級")))</f>
        <v/>
      </c>
      <c r="J47" s="11" t="str">
        <f>IF(COUNT(H47)=0,"",IF(H47&gt;=6000000,C47,IF(H47*E47&lt;2000,E47,D47)))</f>
        <v/>
      </c>
      <c r="K47" s="71" t="str">
        <f t="shared" si="2"/>
        <v/>
      </c>
      <c r="L47" s="4" t="s">
        <v>79</v>
      </c>
      <c r="M47" s="4"/>
      <c r="N47" s="4"/>
      <c r="O47" s="4"/>
      <c r="P47" s="4"/>
      <c r="Q47" s="4"/>
      <c r="R47" s="4"/>
      <c r="S47" s="4"/>
      <c r="T47" s="4"/>
      <c r="U47" s="4"/>
      <c r="V47" s="4"/>
      <c r="W47" s="4"/>
      <c r="X47" s="4"/>
      <c r="Y47" s="4"/>
      <c r="Z47" s="4"/>
    </row>
    <row r="48" spans="1:26" ht="28.8" hidden="1" customHeight="1">
      <c r="A48" s="4"/>
      <c r="B48" s="74" t="s">
        <v>80</v>
      </c>
      <c r="C48" s="72">
        <v>4350</v>
      </c>
      <c r="D48" s="72">
        <v>5306</v>
      </c>
      <c r="E48" s="72">
        <v>8699</v>
      </c>
      <c r="F48" s="62" t="s">
        <v>81</v>
      </c>
      <c r="G48" s="4"/>
      <c r="H48" s="73" t="str">
        <f>IF(AND(D37="A",COUNT(C14)=1),C14*G9,"")</f>
        <v/>
      </c>
      <c r="I48" s="16" t="str">
        <f>IF(COUNT(H48)=0,"",IF(H48&gt;=6000000,"第一級",IF(H48*E48&lt;2000,"第三級","第二級")))</f>
        <v/>
      </c>
      <c r="J48" s="11" t="str">
        <f>IF(COUNT(H48)=0,"",IF(H48&gt;=6000000,C48,IF(H48*E48&lt;2000,E48,D48)))</f>
        <v/>
      </c>
      <c r="K48" s="71" t="str">
        <f t="shared" si="2"/>
        <v/>
      </c>
      <c r="L48" s="4" t="s">
        <v>82</v>
      </c>
      <c r="M48" s="4"/>
      <c r="N48" s="4"/>
      <c r="O48" s="4"/>
      <c r="P48" s="4"/>
      <c r="Q48" s="4"/>
      <c r="R48" s="4"/>
      <c r="S48" s="4"/>
      <c r="T48" s="4"/>
      <c r="U48" s="4"/>
      <c r="V48" s="4"/>
      <c r="W48" s="4"/>
      <c r="X48" s="4"/>
      <c r="Y48" s="4"/>
      <c r="Z48" s="4"/>
    </row>
    <row r="49" spans="1:26" ht="28.8" hidden="1" customHeight="1">
      <c r="A49" s="4"/>
      <c r="B49" s="74" t="s">
        <v>83</v>
      </c>
      <c r="C49" s="68">
        <v>5.0999999999999996</v>
      </c>
      <c r="D49" s="68">
        <v>6.07</v>
      </c>
      <c r="E49" s="68">
        <v>8.9</v>
      </c>
      <c r="F49" s="62" t="s">
        <v>84</v>
      </c>
      <c r="G49" s="4"/>
      <c r="H49" s="73" t="str">
        <f>IF(AND(D37="B",COUNT(C18)=1),C18,"")</f>
        <v/>
      </c>
      <c r="I49" s="16" t="str">
        <f>IF(COUNT(H49)=0,"",IF(H49&gt;=10000,"第一級",IF(H49*E49&lt;2000,"第三級","第二級")))</f>
        <v/>
      </c>
      <c r="J49" s="11" t="str">
        <f>IF(COUNT(H49)=0,"",IF(H49&gt;=10000,C49,IF(H49*E49&lt;2000,E49,D49)))</f>
        <v/>
      </c>
      <c r="K49" s="71" t="str">
        <f t="shared" si="2"/>
        <v/>
      </c>
      <c r="L49" s="4" t="s">
        <v>85</v>
      </c>
      <c r="M49" s="4"/>
      <c r="N49" s="4"/>
      <c r="O49" s="4"/>
      <c r="P49" s="4"/>
      <c r="Q49" s="4"/>
      <c r="R49" s="4"/>
      <c r="S49" s="4"/>
      <c r="T49" s="4"/>
      <c r="U49" s="4"/>
      <c r="V49" s="4"/>
      <c r="W49" s="4"/>
      <c r="X49" s="4"/>
      <c r="Y49" s="4"/>
      <c r="Z49" s="4"/>
    </row>
    <row r="50" spans="1:26" ht="28.8" hidden="1" customHeight="1">
      <c r="A50" s="4"/>
      <c r="B50" s="74" t="s">
        <v>86</v>
      </c>
      <c r="C50" s="75">
        <v>2.8E-3</v>
      </c>
      <c r="D50" s="75">
        <v>3.5000000000000001E-3</v>
      </c>
      <c r="E50" s="75">
        <v>5.4000000000000003E-3</v>
      </c>
      <c r="F50" s="62" t="s">
        <v>87</v>
      </c>
      <c r="G50" s="4"/>
      <c r="H50" s="76" t="str">
        <f>IF(AND(D37="Z",COUNT(C26)=1),C26,"")</f>
        <v/>
      </c>
      <c r="I50" s="16" t="str">
        <f>IF(COUNT(H50)=0,"",IF(H50&gt;=1800000,"第一級",IF(H50*E50&lt;2000,"第三級","第二級")))</f>
        <v/>
      </c>
      <c r="J50" s="11" t="str">
        <f>IF(COUNT(H50)=0,"",IF(H50&gt;=1800000,C50,IF(H50*E50&lt;2000,E50,D50)))</f>
        <v/>
      </c>
      <c r="K50" s="71" t="str">
        <f t="shared" si="2"/>
        <v/>
      </c>
      <c r="L50" s="4" t="s">
        <v>88</v>
      </c>
      <c r="M50" s="4"/>
      <c r="N50" s="4"/>
      <c r="O50" s="4"/>
      <c r="P50" s="4"/>
      <c r="Q50" s="4"/>
      <c r="R50" s="4"/>
      <c r="S50" s="4"/>
      <c r="T50" s="4"/>
      <c r="U50" s="4"/>
      <c r="V50" s="4"/>
      <c r="W50" s="4"/>
      <c r="X50" s="4"/>
      <c r="Y50" s="4"/>
      <c r="Z50" s="4"/>
    </row>
    <row r="51" spans="1:26" ht="28.8" hidden="1" customHeight="1">
      <c r="A51" s="4"/>
      <c r="B51" s="4"/>
      <c r="C51" s="4"/>
      <c r="D51" s="4"/>
      <c r="E51" s="4"/>
      <c r="F51" s="4"/>
      <c r="G51" s="4"/>
      <c r="H51" s="59"/>
      <c r="I51" s="4"/>
      <c r="J51" s="4"/>
      <c r="K51" s="4"/>
      <c r="L51" s="4"/>
      <c r="M51" s="4"/>
      <c r="N51" s="4"/>
      <c r="O51" s="4"/>
      <c r="P51" s="4"/>
      <c r="Q51" s="4"/>
      <c r="R51" s="4"/>
      <c r="S51" s="4"/>
      <c r="T51" s="4"/>
      <c r="U51" s="4"/>
      <c r="V51" s="4"/>
      <c r="W51" s="4"/>
      <c r="X51" s="4"/>
      <c r="Y51" s="4"/>
      <c r="Z51" s="4"/>
    </row>
    <row r="52" spans="1:26" ht="19.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9.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9.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9.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9.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9.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9.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9.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8.35000000000000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8.35000000000000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8.35000000000000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8.35000000000000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8.35000000000000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8.35000000000000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8.35000000000000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8.35000000000000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8.35000000000000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8.35000000000000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8.35000000000000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8.35000000000000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8.35000000000000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8.35000000000000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8.35000000000000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8.35000000000000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8.35000000000000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8.35000000000000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8.35000000000000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8.35000000000000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8.35000000000000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8.35000000000000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8.35000000000000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8.35000000000000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8.35000000000000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8.35000000000000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8.35000000000000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8.35000000000000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8.35000000000000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8.35000000000000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8.35000000000000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8.35000000000000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8.35000000000000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8.35000000000000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8.35000000000000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8.35000000000000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8.35000000000000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8.35000000000000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8.35000000000000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8.35000000000000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8.35000000000000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8.35000000000000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8.35000000000000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8.35000000000000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8.35000000000000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8.35000000000000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8.35000000000000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8.35000000000000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8.35000000000000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8.35000000000000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8.35000000000000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8.35000000000000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8.35000000000000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8.35000000000000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8.35000000000000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8.35000000000000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8.35000000000000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8.35000000000000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8.35000000000000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8.35000000000000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8.35000000000000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8.35000000000000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8.35000000000000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8.35000000000000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8.35000000000000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8.35000000000000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8.35000000000000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8.35000000000000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8.35000000000000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8.35000000000000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8.35000000000000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8.35000000000000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8.35000000000000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8.35000000000000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8.35000000000000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8.35000000000000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8.35000000000000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8.35000000000000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8.35000000000000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8.35000000000000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8.35000000000000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8.35000000000000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8.35000000000000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8.35000000000000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8.35000000000000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8.35000000000000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8.35000000000000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8.35000000000000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8.35000000000000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8.35000000000000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8.35000000000000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8.35000000000000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8.35000000000000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8.35000000000000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8.35000000000000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8.35000000000000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8.35000000000000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8.35000000000000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8.35000000000000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8.35000000000000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8.35000000000000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8.35000000000000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8.35000000000000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8.35000000000000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8.35000000000000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8.35000000000000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8.35000000000000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8.35000000000000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8.35000000000000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8.35000000000000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8.35000000000000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8.35000000000000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8.35000000000000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8.35000000000000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8.35000000000000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8.35000000000000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8.35000000000000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8.35000000000000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8.35000000000000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8.35000000000000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8.35000000000000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8.35000000000000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8.35000000000000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8.35000000000000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8.35000000000000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8.35000000000000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8.35000000000000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8.35000000000000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8.35000000000000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8.35000000000000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8.35000000000000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8.35000000000000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8.35000000000000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8.35000000000000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8.35000000000000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8.35000000000000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8.35000000000000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8.35000000000000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8.35000000000000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8.35000000000000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8.35000000000000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8.35000000000000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8.35000000000000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8.35000000000000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8.35000000000000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8.35000000000000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8.35000000000000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8.35000000000000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8.35000000000000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8.35000000000000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8.35000000000000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8.35000000000000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8.35000000000000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8.35000000000000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8.35000000000000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8.35000000000000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8.35000000000000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8.35000000000000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8.35000000000000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8.35000000000000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8.35000000000000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8.35000000000000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8.35000000000000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8.35000000000000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8.35000000000000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8.35000000000000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8.35000000000000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8.35000000000000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8.35000000000000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8.35000000000000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8.35000000000000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8.35000000000000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8.35000000000000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8.35000000000000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8.35000000000000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8.35000000000000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8.35000000000000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8.35000000000000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8.35000000000000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8.35000000000000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8.35000000000000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8.35000000000000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8.35000000000000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8.35000000000000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8.35000000000000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8.35000000000000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8.35000000000000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8.35000000000000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8.35000000000000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8.35000000000000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8.35000000000000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8.35000000000000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8.35000000000000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8.35000000000000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8.35000000000000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8.35000000000000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8.35000000000000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8.35000000000000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8.35000000000000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8.35000000000000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8.35000000000000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8.35000000000000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8.35000000000000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8.35000000000000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8.35000000000000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8.35000000000000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8.35000000000000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8.35000000000000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8.35000000000000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8.35000000000000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8.35000000000000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8.35000000000000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8.35000000000000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8.35000000000000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8.35000000000000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8.35000000000000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8.35000000000000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8.35000000000000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8.35000000000000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8.35000000000000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8.35000000000000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8.35000000000000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8.35000000000000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8.35000000000000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8.35000000000000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8.35000000000000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8.35000000000000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8.35000000000000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8.35000000000000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8.35000000000000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8.35000000000000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8.35000000000000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8.35000000000000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8.35000000000000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8.35000000000000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8.35000000000000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8.35000000000000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8.35000000000000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8.35000000000000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8.35000000000000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8.35000000000000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8.35000000000000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8.35000000000000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8.35000000000000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8.35000000000000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8.35000000000000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8.35000000000000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8.35000000000000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8.35000000000000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8.35000000000000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8.35000000000000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8.35000000000000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8.35000000000000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8.35000000000000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8.35000000000000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8.35000000000000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8.35000000000000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8.35000000000000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8.35000000000000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8.35000000000000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8.35000000000000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8.35000000000000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8.35000000000000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8.35000000000000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8.35000000000000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8.35000000000000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8.35000000000000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8.35000000000000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8.35000000000000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8.35000000000000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8.35000000000000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8.35000000000000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8.35000000000000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8.35000000000000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8.35000000000000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8.35000000000000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8.35000000000000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8.35000000000000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8.35000000000000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8.35000000000000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8.35000000000000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8.35000000000000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8.35000000000000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8.35000000000000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8.35000000000000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8.35000000000000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8.35000000000000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8.35000000000000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8.35000000000000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8.35000000000000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8.35000000000000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8.35000000000000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8.35000000000000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8.35000000000000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8.35000000000000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8.35000000000000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8.35000000000000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8.35000000000000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8.35000000000000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8.35000000000000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8.35000000000000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8.35000000000000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8.35000000000000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8.35000000000000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8.35000000000000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8.35000000000000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8.35000000000000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8.35000000000000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8.35000000000000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8.35000000000000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8.35000000000000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8.35000000000000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8.35000000000000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8.35000000000000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8.35000000000000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8.35000000000000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8.35000000000000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8.35000000000000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8.35000000000000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8.35000000000000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8.35000000000000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8.35000000000000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8.35000000000000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8.35000000000000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8.35000000000000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8.35000000000000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8.35000000000000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8.35000000000000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8.35000000000000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8.35000000000000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8.35000000000000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8.35000000000000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8.35000000000000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8.35000000000000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8.35000000000000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8.35000000000000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8.35000000000000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8.35000000000000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8.35000000000000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8.35000000000000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8.35000000000000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8.35000000000000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8.35000000000000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8.35000000000000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8.35000000000000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8.35000000000000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8.35000000000000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8.35000000000000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8.35000000000000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8.35000000000000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8.35000000000000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8.35000000000000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8.35000000000000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8.35000000000000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8.35000000000000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8.35000000000000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8.35000000000000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8.35000000000000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8.35000000000000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8.35000000000000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8.35000000000000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8.35000000000000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8.35000000000000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8.35000000000000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8.35000000000000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8.35000000000000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8.35000000000000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8.35000000000000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8.35000000000000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8.35000000000000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8.35000000000000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8.35000000000000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8.35000000000000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8.35000000000000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8.35000000000000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8.35000000000000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8.35000000000000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8.35000000000000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8.35000000000000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8.35000000000000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8.35000000000000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8.35000000000000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8.35000000000000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8.35000000000000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8.35000000000000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8.35000000000000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8.35000000000000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8.35000000000000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8.35000000000000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8.35000000000000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8.35000000000000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8.35000000000000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8.35000000000000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8.35000000000000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8.35000000000000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8.35000000000000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8.35000000000000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8.35000000000000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8.35000000000000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8.35000000000000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8.35000000000000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8.35000000000000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8.35000000000000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8.35000000000000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8.35000000000000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8.35000000000000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8.35000000000000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8.35000000000000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8.35000000000000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8.35000000000000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8.35000000000000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8.35000000000000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8.35000000000000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8.35000000000000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8.35000000000000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8.35000000000000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8.35000000000000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8.35000000000000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8.35000000000000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8.35000000000000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8.35000000000000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8.35000000000000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8.35000000000000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8.35000000000000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8.35000000000000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8.35000000000000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8.35000000000000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8.35000000000000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8.35000000000000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8.35000000000000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8.35000000000000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8.35000000000000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8.35000000000000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8.35000000000000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8.35000000000000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8.35000000000000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8.35000000000000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8.35000000000000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8.35000000000000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8.35000000000000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8.35000000000000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8.35000000000000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8.35000000000000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8.35000000000000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8.35000000000000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8.35000000000000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8.35000000000000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8.35000000000000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8.35000000000000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8.35000000000000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8.35000000000000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8.35000000000000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8.35000000000000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8.35000000000000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8.35000000000000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8.35000000000000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8.35000000000000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8.35000000000000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8.35000000000000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8.35000000000000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8.35000000000000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8.35000000000000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8.35000000000000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8.35000000000000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8.35000000000000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8.35000000000000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8.35000000000000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8.35000000000000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8.35000000000000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8.35000000000000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8.35000000000000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8.35000000000000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8.35000000000000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8.35000000000000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8.35000000000000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8.35000000000000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8.35000000000000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8.35000000000000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8.35000000000000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8.35000000000000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8.35000000000000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8.35000000000000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8.35000000000000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8.35000000000000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8.35000000000000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8.35000000000000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8.35000000000000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8.35000000000000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8.35000000000000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8.35000000000000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8.35000000000000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8.35000000000000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8.35000000000000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8.35000000000000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8.35000000000000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8.35000000000000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8.35000000000000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8.35000000000000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8.35000000000000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8.35000000000000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8.35000000000000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8.35000000000000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8.35000000000000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8.35000000000000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8.35000000000000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8.35000000000000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8.35000000000000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8.35000000000000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8.35000000000000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8.35000000000000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8.35000000000000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8.35000000000000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8.35000000000000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8.35000000000000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8.35000000000000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8.35000000000000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8.35000000000000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8.35000000000000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8.35000000000000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8.35000000000000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8.35000000000000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8.35000000000000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8.35000000000000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8.35000000000000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8.35000000000000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8.35000000000000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8.35000000000000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8.35000000000000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8.35000000000000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8.35000000000000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8.35000000000000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8.35000000000000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8.35000000000000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8.35000000000000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8.35000000000000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8.35000000000000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8.35000000000000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8.35000000000000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8.35000000000000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8.35000000000000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8.35000000000000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8.35000000000000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8.35000000000000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8.35000000000000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8.35000000000000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8.35000000000000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8.35000000000000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8.35000000000000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8.35000000000000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8.35000000000000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8.35000000000000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8.35000000000000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8.35000000000000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8.35000000000000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8.35000000000000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8.35000000000000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8.35000000000000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8.35000000000000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8.35000000000000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8.35000000000000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8.35000000000000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8.35000000000000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8.35000000000000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8.35000000000000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8.35000000000000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8.35000000000000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8.35000000000000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8.35000000000000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8.35000000000000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8.35000000000000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8.35000000000000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8.35000000000000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8.35000000000000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8.35000000000000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8.35000000000000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8.35000000000000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8.35000000000000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8.35000000000000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8.35000000000000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8.35000000000000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8.35000000000000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8.35000000000000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8.35000000000000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8.35000000000000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8.35000000000000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8.35000000000000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8.35000000000000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8.35000000000000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8.35000000000000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8.35000000000000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8.35000000000000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8.35000000000000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8.35000000000000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8.35000000000000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8.35000000000000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8.35000000000000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8.35000000000000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8.35000000000000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8.35000000000000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8.35000000000000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8.35000000000000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8.35000000000000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8.35000000000000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8.35000000000000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8.35000000000000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8.35000000000000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8.35000000000000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8.35000000000000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8.35000000000000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8.35000000000000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8.35000000000000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8.35000000000000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8.35000000000000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8.35000000000000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8.35000000000000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8.35000000000000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8.35000000000000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8.35000000000000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8.35000000000000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8.35000000000000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8.35000000000000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8.35000000000000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8.35000000000000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8.35000000000000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8.35000000000000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8.35000000000000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8.35000000000000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8.35000000000000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8.35000000000000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8.35000000000000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8.35000000000000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8.35000000000000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8.35000000000000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8.35000000000000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8.35000000000000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8.35000000000000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8.35000000000000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8.35000000000000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8.35000000000000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8.35000000000000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8.35000000000000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8.35000000000000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8.35000000000000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8.35000000000000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8.35000000000000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8.35000000000000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8.35000000000000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8.35000000000000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8.35000000000000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8.35000000000000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8.35000000000000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8.35000000000000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8.35000000000000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8.35000000000000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8.35000000000000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8.35000000000000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8.35000000000000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8.35000000000000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8.35000000000000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8.35000000000000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8.35000000000000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8.35000000000000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8.35000000000000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8.35000000000000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8.35000000000000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8.35000000000000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8.35000000000000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8.35000000000000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8.35000000000000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8.35000000000000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8.35000000000000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8.35000000000000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8.35000000000000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8.35000000000000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8.35000000000000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8.35000000000000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8.35000000000000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8.35000000000000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8.35000000000000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8.35000000000000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8.35000000000000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8.35000000000000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8.35000000000000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8.35000000000000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8.35000000000000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8.35000000000000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8.35000000000000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8.35000000000000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8.35000000000000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8.35000000000000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8.35000000000000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8.35000000000000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8.35000000000000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8.35000000000000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8.35000000000000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8.35000000000000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8.35000000000000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8.35000000000000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8.35000000000000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8.35000000000000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8.35000000000000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8.35000000000000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8.35000000000000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8.35000000000000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8.35000000000000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8.35000000000000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8.35000000000000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8.35000000000000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8.35000000000000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8.35000000000000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8.35000000000000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8.35000000000000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8.35000000000000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8.35000000000000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8.35000000000000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8.35000000000000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8.35000000000000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8.35000000000000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8.35000000000000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8.35000000000000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8.35000000000000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8.35000000000000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8.35000000000000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8.35000000000000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8.35000000000000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8.35000000000000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8.35000000000000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8.35000000000000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8.35000000000000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8.35000000000000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8.35000000000000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8.35000000000000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8.35000000000000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8.35000000000000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8.35000000000000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8.35000000000000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8.35000000000000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8.35000000000000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8.35000000000000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8.35000000000000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8.35000000000000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8.35000000000000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8.35000000000000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8.35000000000000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8.35000000000000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8.35000000000000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8.35000000000000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8.35000000000000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8.35000000000000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8.35000000000000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8.35000000000000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8.35000000000000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8.35000000000000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8.35000000000000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8.35000000000000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8.35000000000000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8.35000000000000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8.35000000000000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8.35000000000000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8.35000000000000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8.35000000000000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8.35000000000000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8.35000000000000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8.35000000000000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8.35000000000000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8.35000000000000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8.35000000000000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8.35000000000000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8.35000000000000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8.35000000000000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8.35000000000000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8.35000000000000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8.35000000000000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8.35000000000000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8.35000000000000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8.35000000000000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8.35000000000000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8.35000000000000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8.35000000000000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8.35000000000000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8.35000000000000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8.35000000000000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8.35000000000000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8.35000000000000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8.35000000000000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8.35000000000000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8.35000000000000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8.35000000000000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8.35000000000000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8.35000000000000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8.35000000000000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8.35000000000000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8.35000000000000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8.35000000000000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8.35000000000000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8.35000000000000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8.35000000000000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8.35000000000000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8.35000000000000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8.35000000000000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8.35000000000000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8.35000000000000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8.35000000000000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8.35000000000000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8.35000000000000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8.35000000000000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8.35000000000000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8.35000000000000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8.35000000000000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8.35000000000000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8.35000000000000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8.35000000000000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8.35000000000000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8.35000000000000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8.35000000000000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8.35000000000000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8.35000000000000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8.35000000000000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8.35000000000000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8.35000000000000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8.35000000000000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8.35000000000000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8.35000000000000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8.35000000000000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8.35000000000000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8.35000000000000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8.35000000000000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8.35000000000000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8.35000000000000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8.35000000000000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8.35000000000000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8.35000000000000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8.35000000000000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8.35000000000000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8.35000000000000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8.35000000000000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8.35000000000000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8.35000000000000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8.35000000000000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8.35000000000000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8.35000000000000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8.35000000000000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8.35000000000000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8.35000000000000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8.35000000000000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8.35000000000000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8.35000000000000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8.35000000000000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8.35000000000000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8.35000000000000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8.35000000000000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8.35000000000000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8.35000000000000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8.35000000000000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8.35000000000000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8.35000000000000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8.35000000000000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8.35000000000000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8.35000000000000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8.35000000000000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8.35000000000000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8.35000000000000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8.35000000000000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8.35000000000000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8.35000000000000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8.35000000000000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8.35000000000000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8.35000000000000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8.35000000000000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8.35000000000000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8.35000000000000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8.35000000000000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8.35000000000000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8.35000000000000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8.35000000000000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8.35000000000000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8.35000000000000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8.35000000000000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8.35000000000000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8.35000000000000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8.35000000000000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8.35000000000000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8.35000000000000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8.35000000000000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8.35000000000000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8.35000000000000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8.35000000000000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8.35000000000000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8.35000000000000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8.35000000000000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8.35000000000000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8.35000000000000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8.35000000000000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8.35000000000000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8.35000000000000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8.35000000000000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8.35000000000000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8.35000000000000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8.35000000000000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8.35000000000000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8.35000000000000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8.35000000000000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8.35000000000000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8.35000000000000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8.35000000000000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8.35000000000000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8.35000000000000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8.35000000000000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8.35000000000000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8.35000000000000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8.35000000000000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8.35000000000000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8.35000000000000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8.35000000000000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8.35000000000000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8.35000000000000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8.35000000000000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8.35000000000000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8.35000000000000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8.35000000000000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8.35000000000000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8.35000000000000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8.35000000000000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8.35000000000000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8.35000000000000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8.35000000000000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8.35000000000000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8.35000000000000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8.35000000000000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8.35000000000000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8.35000000000000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8.35000000000000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8.35000000000000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8.35000000000000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8.35000000000000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8.35000000000000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8.35000000000000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8.35000000000000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8.35000000000000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8.35000000000000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8.35000000000000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rotectedRanges>
    <protectedRange sqref="C24:E24" name="鬆方重量換算"/>
    <protectedRange sqref="C21:E21" name="鬆實方體積換算"/>
    <protectedRange sqref="C3:C5" name="工程類別代碼"/>
    <protectedRange sqref="C9:E10" name="填入預計施工工期"/>
    <protectedRange sqref="C13:D14" name="填入面積體積或合約經費"/>
    <protectedRange sqref="C18" name="疏濬工程"/>
    <protectedRange sqref="C26" name="工程合約經費"/>
  </protectedRanges>
  <mergeCells count="29">
    <mergeCell ref="A1:H1"/>
    <mergeCell ref="B3:B5"/>
    <mergeCell ref="C3:C5"/>
    <mergeCell ref="B13:B14"/>
    <mergeCell ref="C13:D13"/>
    <mergeCell ref="E13:H13"/>
    <mergeCell ref="C14:D14"/>
    <mergeCell ref="E14:H14"/>
    <mergeCell ref="B15:H15"/>
    <mergeCell ref="B16:H16"/>
    <mergeCell ref="C18:D18"/>
    <mergeCell ref="E18:H18"/>
    <mergeCell ref="F20:G20"/>
    <mergeCell ref="H20:H21"/>
    <mergeCell ref="F21:G21"/>
    <mergeCell ref="D20:E20"/>
    <mergeCell ref="D21:E21"/>
    <mergeCell ref="D23:E23"/>
    <mergeCell ref="F23:G23"/>
    <mergeCell ref="C26:D26"/>
    <mergeCell ref="E26:H26"/>
    <mergeCell ref="H23:H24"/>
    <mergeCell ref="D24:E24"/>
    <mergeCell ref="F24:G24"/>
    <mergeCell ref="B31:D31"/>
    <mergeCell ref="E31:F31"/>
    <mergeCell ref="B29:C29"/>
    <mergeCell ref="E29:G29"/>
    <mergeCell ref="B30:D30"/>
  </mergeCells>
  <phoneticPr fontId="26" type="noConversion"/>
  <pageMargins left="0.51181102362204722" right="0.51181102362204722" top="0.74803149606299213" bottom="0.7480314960629921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zoomScale="85" zoomScaleNormal="85" workbookViewId="0">
      <selection activeCell="D9" sqref="D9"/>
    </sheetView>
  </sheetViews>
  <sheetFormatPr defaultColWidth="11.21875" defaultRowHeight="15.05" customHeight="1"/>
  <cols>
    <col min="1" max="1" width="4.44140625" customWidth="1"/>
    <col min="2" max="2" width="15.44140625" customWidth="1"/>
    <col min="3" max="3" width="7.5546875" customWidth="1"/>
    <col min="4" max="4" width="29.6640625" customWidth="1"/>
    <col min="5" max="5" width="12.44140625" customWidth="1"/>
    <col min="6" max="6" width="11.6640625" customWidth="1"/>
    <col min="7" max="8" width="4.44140625" customWidth="1"/>
    <col min="9" max="9" width="10.21875" customWidth="1"/>
    <col min="10" max="10" width="9.109375" customWidth="1"/>
    <col min="11" max="11" width="13.44140625" customWidth="1"/>
    <col min="12" max="12" width="10.21875" customWidth="1"/>
    <col min="13" max="13" width="13" customWidth="1"/>
    <col min="14" max="14" width="14.5546875" customWidth="1"/>
    <col min="15" max="15" width="46.6640625" customWidth="1"/>
    <col min="16" max="26" width="7" customWidth="1"/>
  </cols>
  <sheetData>
    <row r="1" spans="1:26" ht="38.950000000000003" customHeight="1" thickBot="1">
      <c r="A1" s="50"/>
      <c r="B1" s="50" t="s">
        <v>89</v>
      </c>
      <c r="C1" s="50"/>
      <c r="D1" s="50"/>
      <c r="E1" s="50"/>
      <c r="F1" s="50"/>
      <c r="G1" s="50"/>
      <c r="H1" s="50"/>
      <c r="I1" s="50" t="s">
        <v>90</v>
      </c>
      <c r="J1" s="50"/>
      <c r="K1" s="50"/>
      <c r="L1" s="50"/>
      <c r="M1" s="50"/>
      <c r="N1" s="50"/>
      <c r="O1" s="50"/>
      <c r="P1" s="50"/>
      <c r="Q1" s="50"/>
      <c r="R1" s="50"/>
      <c r="S1" s="50"/>
      <c r="T1" s="50"/>
      <c r="U1" s="50"/>
      <c r="V1" s="50"/>
      <c r="W1" s="50"/>
      <c r="X1" s="50"/>
      <c r="Y1" s="50"/>
      <c r="Z1" s="50"/>
    </row>
    <row r="2" spans="1:26" ht="38.950000000000003" customHeight="1">
      <c r="A2" s="55"/>
      <c r="B2" s="89" t="s">
        <v>91</v>
      </c>
      <c r="C2" s="90" t="s">
        <v>92</v>
      </c>
      <c r="D2" s="90" t="s">
        <v>93</v>
      </c>
      <c r="E2" s="90" t="s">
        <v>94</v>
      </c>
      <c r="F2" s="91" t="s">
        <v>95</v>
      </c>
      <c r="G2" s="55"/>
      <c r="H2" s="55"/>
      <c r="I2" s="18" t="s">
        <v>91</v>
      </c>
      <c r="J2" s="19" t="s">
        <v>96</v>
      </c>
      <c r="K2" s="77" t="s">
        <v>97</v>
      </c>
      <c r="L2" s="77" t="s">
        <v>98</v>
      </c>
      <c r="M2" s="77" t="s">
        <v>99</v>
      </c>
      <c r="N2" s="20" t="s">
        <v>57</v>
      </c>
      <c r="O2" s="55" t="s">
        <v>100</v>
      </c>
      <c r="P2" s="55"/>
      <c r="Q2" s="55"/>
      <c r="R2" s="55"/>
      <c r="S2" s="55"/>
      <c r="T2" s="55"/>
      <c r="U2" s="55"/>
      <c r="V2" s="55"/>
      <c r="W2" s="55"/>
      <c r="X2" s="55"/>
      <c r="Y2" s="55"/>
      <c r="Z2" s="55"/>
    </row>
    <row r="3" spans="1:26" ht="38.950000000000003" customHeight="1">
      <c r="A3" s="55"/>
      <c r="B3" s="92" t="s">
        <v>101</v>
      </c>
      <c r="C3" s="79">
        <v>1</v>
      </c>
      <c r="D3" s="88" t="s">
        <v>124</v>
      </c>
      <c r="E3" s="145" t="s">
        <v>102</v>
      </c>
      <c r="F3" s="147" t="s">
        <v>103</v>
      </c>
      <c r="G3" s="55"/>
      <c r="H3" s="55"/>
      <c r="I3" s="78" t="s">
        <v>101</v>
      </c>
      <c r="J3" s="79">
        <v>1</v>
      </c>
      <c r="K3" s="80">
        <v>2.4700000000000002</v>
      </c>
      <c r="L3" s="80">
        <v>2.65</v>
      </c>
      <c r="M3" s="80">
        <v>5.9</v>
      </c>
      <c r="N3" s="81" t="s">
        <v>104</v>
      </c>
      <c r="O3" s="82" t="s">
        <v>105</v>
      </c>
      <c r="P3" s="55"/>
      <c r="Q3" s="55"/>
      <c r="R3" s="55"/>
      <c r="S3" s="55"/>
      <c r="T3" s="55"/>
      <c r="U3" s="55"/>
      <c r="V3" s="55"/>
      <c r="W3" s="55"/>
      <c r="X3" s="55"/>
      <c r="Y3" s="55"/>
      <c r="Z3" s="55"/>
    </row>
    <row r="4" spans="1:26" ht="38.950000000000003" customHeight="1">
      <c r="A4" s="55"/>
      <c r="B4" s="92" t="s">
        <v>106</v>
      </c>
      <c r="C4" s="79">
        <v>2</v>
      </c>
      <c r="D4" s="88" t="s">
        <v>124</v>
      </c>
      <c r="E4" s="132"/>
      <c r="F4" s="148"/>
      <c r="G4" s="55"/>
      <c r="H4" s="55"/>
      <c r="I4" s="78" t="s">
        <v>106</v>
      </c>
      <c r="J4" s="79">
        <v>2</v>
      </c>
      <c r="K4" s="80">
        <v>2.54</v>
      </c>
      <c r="L4" s="80">
        <v>2.82</v>
      </c>
      <c r="M4" s="80">
        <v>5.63</v>
      </c>
      <c r="N4" s="81" t="s">
        <v>104</v>
      </c>
      <c r="O4" s="82" t="s">
        <v>107</v>
      </c>
      <c r="P4" s="55"/>
      <c r="Q4" s="55"/>
      <c r="R4" s="55"/>
      <c r="S4" s="55"/>
      <c r="T4" s="55"/>
      <c r="U4" s="55"/>
      <c r="V4" s="55"/>
      <c r="W4" s="55"/>
      <c r="X4" s="55"/>
      <c r="Y4" s="55"/>
      <c r="Z4" s="55"/>
    </row>
    <row r="5" spans="1:26" ht="38.950000000000003" customHeight="1">
      <c r="A5" s="55"/>
      <c r="B5" s="92" t="s">
        <v>108</v>
      </c>
      <c r="C5" s="79">
        <v>3</v>
      </c>
      <c r="D5" s="88" t="s">
        <v>125</v>
      </c>
      <c r="E5" s="132"/>
      <c r="F5" s="148"/>
      <c r="G5" s="55"/>
      <c r="H5" s="55"/>
      <c r="I5" s="78" t="s">
        <v>108</v>
      </c>
      <c r="J5" s="79">
        <v>3</v>
      </c>
      <c r="K5" s="80">
        <v>0.49</v>
      </c>
      <c r="L5" s="80">
        <v>0.56000000000000005</v>
      </c>
      <c r="M5" s="80">
        <v>1.06</v>
      </c>
      <c r="N5" s="81" t="s">
        <v>109</v>
      </c>
      <c r="O5" s="82" t="s">
        <v>110</v>
      </c>
      <c r="P5" s="55"/>
      <c r="Q5" s="55"/>
      <c r="R5" s="55"/>
      <c r="S5" s="55"/>
      <c r="T5" s="55"/>
      <c r="U5" s="55"/>
      <c r="V5" s="55"/>
      <c r="W5" s="55"/>
      <c r="X5" s="55"/>
      <c r="Y5" s="55"/>
      <c r="Z5" s="55"/>
    </row>
    <row r="6" spans="1:26" ht="15.75" customHeight="1">
      <c r="A6" s="55"/>
      <c r="B6" s="93" t="s">
        <v>69</v>
      </c>
      <c r="C6" s="79">
        <v>4</v>
      </c>
      <c r="D6" s="88" t="s">
        <v>129</v>
      </c>
      <c r="E6" s="132"/>
      <c r="F6" s="148"/>
      <c r="G6" s="55"/>
      <c r="H6" s="55"/>
      <c r="I6" s="23" t="s">
        <v>69</v>
      </c>
      <c r="J6" s="79">
        <v>4</v>
      </c>
      <c r="K6" s="80">
        <v>1.43</v>
      </c>
      <c r="L6" s="80">
        <v>1.59</v>
      </c>
      <c r="M6" s="80">
        <v>3.18</v>
      </c>
      <c r="N6" s="81" t="s">
        <v>104</v>
      </c>
      <c r="O6" s="82" t="s">
        <v>111</v>
      </c>
      <c r="P6" s="55"/>
      <c r="Q6" s="55"/>
      <c r="R6" s="55"/>
      <c r="S6" s="55"/>
      <c r="T6" s="55"/>
      <c r="U6" s="55"/>
      <c r="V6" s="55"/>
      <c r="W6" s="55"/>
      <c r="X6" s="55"/>
      <c r="Y6" s="55"/>
      <c r="Z6" s="55"/>
    </row>
    <row r="7" spans="1:26" ht="38.950000000000003" customHeight="1">
      <c r="A7" s="55"/>
      <c r="B7" s="93" t="s">
        <v>71</v>
      </c>
      <c r="C7" s="79">
        <v>5</v>
      </c>
      <c r="D7" s="88" t="s">
        <v>126</v>
      </c>
      <c r="E7" s="132"/>
      <c r="F7" s="148"/>
      <c r="G7" s="55"/>
      <c r="H7" s="55"/>
      <c r="I7" s="23" t="s">
        <v>71</v>
      </c>
      <c r="J7" s="79">
        <v>5</v>
      </c>
      <c r="K7" s="80">
        <v>2.08</v>
      </c>
      <c r="L7" s="80">
        <v>2.42</v>
      </c>
      <c r="M7" s="80">
        <v>4.24</v>
      </c>
      <c r="N7" s="81" t="s">
        <v>104</v>
      </c>
      <c r="O7" s="82" t="s">
        <v>112</v>
      </c>
      <c r="P7" s="55"/>
      <c r="Q7" s="55"/>
      <c r="R7" s="55"/>
      <c r="S7" s="55"/>
      <c r="T7" s="55"/>
      <c r="U7" s="55"/>
      <c r="V7" s="55"/>
      <c r="W7" s="55"/>
      <c r="X7" s="55"/>
      <c r="Y7" s="55"/>
      <c r="Z7" s="55"/>
    </row>
    <row r="8" spans="1:26" ht="38.950000000000003" customHeight="1">
      <c r="A8" s="55"/>
      <c r="B8" s="92" t="s">
        <v>113</v>
      </c>
      <c r="C8" s="79">
        <v>6</v>
      </c>
      <c r="D8" s="88" t="s">
        <v>130</v>
      </c>
      <c r="E8" s="132"/>
      <c r="F8" s="148"/>
      <c r="G8" s="55"/>
      <c r="H8" s="55"/>
      <c r="I8" s="78" t="s">
        <v>113</v>
      </c>
      <c r="J8" s="79">
        <v>6</v>
      </c>
      <c r="K8" s="80">
        <v>2.42</v>
      </c>
      <c r="L8" s="80">
        <v>2.99</v>
      </c>
      <c r="M8" s="80">
        <v>4.75</v>
      </c>
      <c r="N8" s="81" t="s">
        <v>104</v>
      </c>
      <c r="O8" s="82" t="s">
        <v>114</v>
      </c>
      <c r="P8" s="55"/>
      <c r="Q8" s="55"/>
      <c r="R8" s="55"/>
      <c r="S8" s="55"/>
      <c r="T8" s="55"/>
      <c r="U8" s="55"/>
      <c r="V8" s="55"/>
      <c r="W8" s="55"/>
      <c r="X8" s="55"/>
      <c r="Y8" s="55"/>
      <c r="Z8" s="55"/>
    </row>
    <row r="9" spans="1:26" ht="38.950000000000003" customHeight="1">
      <c r="A9" s="55"/>
      <c r="B9" s="93" t="s">
        <v>75</v>
      </c>
      <c r="C9" s="79">
        <v>7</v>
      </c>
      <c r="D9" s="88" t="s">
        <v>131</v>
      </c>
      <c r="E9" s="132"/>
      <c r="F9" s="148"/>
      <c r="G9" s="55"/>
      <c r="H9" s="55"/>
      <c r="I9" s="23" t="s">
        <v>75</v>
      </c>
      <c r="J9" s="79">
        <v>7</v>
      </c>
      <c r="K9" s="80">
        <v>0.24</v>
      </c>
      <c r="L9" s="80">
        <v>0.28000000000000003</v>
      </c>
      <c r="M9" s="80">
        <v>0.51</v>
      </c>
      <c r="N9" s="81" t="s">
        <v>104</v>
      </c>
      <c r="O9" s="82" t="s">
        <v>115</v>
      </c>
      <c r="P9" s="55"/>
      <c r="Q9" s="55"/>
      <c r="R9" s="55"/>
      <c r="S9" s="55"/>
      <c r="T9" s="55"/>
      <c r="U9" s="55"/>
      <c r="V9" s="55"/>
      <c r="W9" s="55"/>
      <c r="X9" s="55"/>
      <c r="Y9" s="55"/>
      <c r="Z9" s="55"/>
    </row>
    <row r="10" spans="1:26" ht="38.950000000000003" customHeight="1">
      <c r="A10" s="55"/>
      <c r="B10" s="92" t="s">
        <v>116</v>
      </c>
      <c r="C10" s="79">
        <v>8</v>
      </c>
      <c r="D10" s="88" t="s">
        <v>132</v>
      </c>
      <c r="E10" s="132"/>
      <c r="F10" s="148"/>
      <c r="G10" s="55"/>
      <c r="H10" s="55"/>
      <c r="I10" s="78" t="s">
        <v>116</v>
      </c>
      <c r="J10" s="79">
        <v>8</v>
      </c>
      <c r="K10" s="83">
        <v>5787</v>
      </c>
      <c r="L10" s="83">
        <v>7060</v>
      </c>
      <c r="M10" s="83">
        <v>11574</v>
      </c>
      <c r="N10" s="81" t="s">
        <v>117</v>
      </c>
      <c r="O10" s="150" t="s">
        <v>118</v>
      </c>
      <c r="P10" s="55"/>
      <c r="Q10" s="55"/>
      <c r="R10" s="55"/>
      <c r="S10" s="55"/>
      <c r="T10" s="55"/>
      <c r="U10" s="55"/>
      <c r="V10" s="55"/>
      <c r="W10" s="55"/>
      <c r="X10" s="55"/>
      <c r="Y10" s="55"/>
      <c r="Z10" s="55"/>
    </row>
    <row r="11" spans="1:26" ht="38.950000000000003" customHeight="1">
      <c r="A11" s="55"/>
      <c r="B11" s="92" t="s">
        <v>119</v>
      </c>
      <c r="C11" s="79">
        <v>9</v>
      </c>
      <c r="D11" s="88" t="s">
        <v>132</v>
      </c>
      <c r="E11" s="132"/>
      <c r="F11" s="148"/>
      <c r="G11" s="55"/>
      <c r="H11" s="55"/>
      <c r="I11" s="78" t="s">
        <v>119</v>
      </c>
      <c r="J11" s="79">
        <v>9</v>
      </c>
      <c r="K11" s="83">
        <v>5787</v>
      </c>
      <c r="L11" s="83">
        <v>7060</v>
      </c>
      <c r="M11" s="83">
        <v>11574</v>
      </c>
      <c r="N11" s="81" t="s">
        <v>117</v>
      </c>
      <c r="O11" s="151"/>
      <c r="P11" s="55"/>
      <c r="Q11" s="55"/>
      <c r="R11" s="55"/>
      <c r="S11" s="55"/>
      <c r="T11" s="55"/>
      <c r="U11" s="55"/>
      <c r="V11" s="55"/>
      <c r="W11" s="55"/>
      <c r="X11" s="55"/>
      <c r="Y11" s="55"/>
      <c r="Z11" s="55"/>
    </row>
    <row r="12" spans="1:26" ht="38.950000000000003" customHeight="1">
      <c r="A12" s="55"/>
      <c r="B12" s="92" t="s">
        <v>120</v>
      </c>
      <c r="C12" s="79" t="s">
        <v>80</v>
      </c>
      <c r="D12" s="88" t="s">
        <v>132</v>
      </c>
      <c r="E12" s="132"/>
      <c r="F12" s="148"/>
      <c r="G12" s="55"/>
      <c r="H12" s="55"/>
      <c r="I12" s="78" t="s">
        <v>120</v>
      </c>
      <c r="J12" s="79" t="s">
        <v>80</v>
      </c>
      <c r="K12" s="83">
        <v>4350</v>
      </c>
      <c r="L12" s="83">
        <v>5306</v>
      </c>
      <c r="M12" s="83">
        <v>8699</v>
      </c>
      <c r="N12" s="81" t="s">
        <v>117</v>
      </c>
      <c r="O12" s="151"/>
      <c r="P12" s="55"/>
      <c r="Q12" s="55"/>
      <c r="R12" s="55"/>
      <c r="S12" s="55"/>
      <c r="T12" s="55"/>
      <c r="U12" s="55"/>
      <c r="V12" s="55"/>
      <c r="W12" s="55"/>
      <c r="X12" s="55"/>
      <c r="Y12" s="55"/>
      <c r="Z12" s="55"/>
    </row>
    <row r="13" spans="1:26" ht="38.950000000000003" customHeight="1">
      <c r="A13" s="55"/>
      <c r="B13" s="92" t="s">
        <v>85</v>
      </c>
      <c r="C13" s="79" t="s">
        <v>83</v>
      </c>
      <c r="D13" s="88" t="s">
        <v>127</v>
      </c>
      <c r="E13" s="132"/>
      <c r="F13" s="148"/>
      <c r="G13" s="55"/>
      <c r="H13" s="55"/>
      <c r="I13" s="78" t="s">
        <v>85</v>
      </c>
      <c r="J13" s="79" t="s">
        <v>83</v>
      </c>
      <c r="K13" s="80">
        <v>5.0999999999999996</v>
      </c>
      <c r="L13" s="80">
        <v>6.07</v>
      </c>
      <c r="M13" s="80">
        <v>8.9</v>
      </c>
      <c r="N13" s="81" t="s">
        <v>84</v>
      </c>
      <c r="O13" s="82" t="s">
        <v>121</v>
      </c>
      <c r="P13" s="55"/>
      <c r="Q13" s="55"/>
      <c r="R13" s="55"/>
      <c r="S13" s="55"/>
      <c r="T13" s="55"/>
      <c r="U13" s="55"/>
      <c r="V13" s="55"/>
      <c r="W13" s="55"/>
      <c r="X13" s="55"/>
      <c r="Y13" s="55"/>
      <c r="Z13" s="55"/>
    </row>
    <row r="14" spans="1:26" ht="15.75" customHeight="1" thickBot="1">
      <c r="A14" s="55"/>
      <c r="B14" s="94" t="s">
        <v>122</v>
      </c>
      <c r="C14" s="95" t="s">
        <v>86</v>
      </c>
      <c r="D14" s="96" t="s">
        <v>128</v>
      </c>
      <c r="E14" s="146"/>
      <c r="F14" s="149"/>
      <c r="G14" s="55"/>
      <c r="H14" s="55"/>
      <c r="I14" s="84" t="s">
        <v>122</v>
      </c>
      <c r="J14" s="85" t="s">
        <v>86</v>
      </c>
      <c r="K14" s="86">
        <v>2.8E-3</v>
      </c>
      <c r="L14" s="86">
        <v>3.5000000000000001E-3</v>
      </c>
      <c r="M14" s="86">
        <v>5.4000000000000003E-3</v>
      </c>
      <c r="N14" s="87"/>
      <c r="O14" s="82" t="s">
        <v>123</v>
      </c>
      <c r="P14" s="55"/>
      <c r="Q14" s="55"/>
      <c r="R14" s="55"/>
      <c r="S14" s="55"/>
      <c r="T14" s="55"/>
      <c r="U14" s="55"/>
      <c r="V14" s="55"/>
      <c r="W14" s="55"/>
      <c r="X14" s="55"/>
      <c r="Y14" s="55"/>
      <c r="Z14" s="55"/>
    </row>
    <row r="15" spans="1:26" ht="15.75" customHeight="1">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row>
    <row r="16" spans="1:26" ht="15.75" customHeight="1">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row>
    <row r="17" spans="1:26" ht="15.75" customHeight="1">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row>
    <row r="18" spans="1:26" ht="15.75" customHeight="1">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row>
    <row r="19" spans="1:26" ht="15.75" customHeight="1">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row>
    <row r="20" spans="1:26" ht="15.75" customHeight="1">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row>
    <row r="21" spans="1:26" ht="15.75" customHeight="1">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row>
    <row r="22" spans="1:26" ht="15.7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row>
    <row r="23" spans="1:26" ht="15.75" customHeight="1">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row>
    <row r="24" spans="1:26" ht="15.75" customHeight="1">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row>
    <row r="25" spans="1:26" ht="15.75" customHeight="1">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row>
    <row r="26" spans="1:26" ht="15.75" customHeight="1">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row>
    <row r="27" spans="1:26" ht="15.75" customHeight="1">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row>
    <row r="28" spans="1:26" ht="15.75" customHeight="1">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row>
    <row r="29" spans="1:26" ht="15.75"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row>
    <row r="30" spans="1:26" ht="15.75" customHeight="1">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row>
    <row r="31" spans="1:26" ht="15.75" customHeight="1">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ht="15.75" customHeight="1">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26" ht="15.75" customHeight="1">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ht="15.75" customHeight="1">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row>
    <row r="35" spans="1:26" ht="15.75" customHeight="1">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ht="15.75" customHeight="1">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row>
    <row r="37" spans="1:26" ht="15.75" customHeight="1">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row>
    <row r="38" spans="1:26" ht="15.75" customHeight="1">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row>
    <row r="39" spans="1:26" ht="15.75" customHeight="1">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ht="15.75" customHeight="1">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row>
    <row r="41" spans="1:26" ht="15.7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ht="15.7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row>
    <row r="43" spans="1:26" ht="15.75" customHeight="1">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ht="15.75" customHeight="1">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row>
    <row r="45" spans="1:26" ht="15.75" customHeight="1">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row>
    <row r="46" spans="1:26" ht="15.75" customHeight="1">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ht="15.75" customHeight="1">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ht="15.75" customHeight="1">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ht="15.75" customHeight="1">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ht="15.75" customHeight="1">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ht="15.75" customHeight="1">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ht="15.75" customHeight="1">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15.75" customHeight="1">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ht="15.75" customHeight="1">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15.75" customHeight="1">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ht="15.75" customHeight="1">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ht="15.75" customHeight="1">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ht="15.75" customHeight="1">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ht="15.75" customHeight="1">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ht="15.75" customHeight="1">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ht="15.75" customHeight="1">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ht="15.75" customHeight="1">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ht="15.75" customHeigh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ht="15.75" customHeigh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row>
    <row r="65" spans="1:26" ht="15.75" customHeight="1">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row>
    <row r="66" spans="1:26" ht="15.75" customHeight="1">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row>
    <row r="67" spans="1:26" ht="15.75" customHeight="1">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row>
    <row r="68" spans="1:26" ht="15.75" customHeight="1">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row>
    <row r="69" spans="1:26" ht="15.75" customHeight="1">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ht="15.75" customHeight="1">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15.75" customHeight="1">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row>
    <row r="72" spans="1:26" ht="15.75" customHeight="1">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row>
    <row r="73" spans="1:26" ht="15.75" customHeight="1">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1:26" ht="15.75" customHeight="1">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ht="15.75" customHeight="1">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ht="15.75" customHeight="1">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row>
    <row r="77" spans="1:26" ht="15.75" customHeight="1">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1:26" ht="15.75" customHeight="1">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1:26" ht="15.75" customHeight="1">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1:26" ht="15.75" customHeight="1">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ht="15.75" customHeight="1">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row>
    <row r="82" spans="1:26" ht="15.75" customHeight="1">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row>
    <row r="83" spans="1:26" ht="15.75" customHeight="1">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row>
    <row r="84" spans="1:26" ht="15.75" customHeight="1">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row>
    <row r="85" spans="1:26" ht="15.75" customHeight="1">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row>
    <row r="86" spans="1:26" ht="15.75" customHeight="1">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ht="15.75" customHeight="1">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1:26" ht="15.75" customHeight="1">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1:26" ht="15.75" customHeight="1">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row>
    <row r="90" spans="1:26" ht="15.75" customHeight="1">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1:26" ht="15.75" customHeight="1">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1:26" ht="15.75" customHeight="1">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row>
    <row r="93" spans="1:26" ht="15.75" customHeight="1">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row>
    <row r="94" spans="1:26" ht="15.75" customHeight="1">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row>
    <row r="95" spans="1:26" ht="15.75" customHeight="1">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ht="15.75" customHeight="1">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row>
    <row r="97" spans="1:26" ht="15.75" customHeight="1">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row>
    <row r="98" spans="1:26" ht="15.75" customHeight="1">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row>
    <row r="99" spans="1:26" ht="15.75" customHeight="1">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row>
    <row r="100" spans="1:26" ht="15.75" customHeight="1">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spans="1:26" ht="15.75" customHeight="1">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row r="102" spans="1:26" ht="15.75" customHeight="1">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spans="1:26" ht="15.75" customHeight="1">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26" ht="15.75" customHeight="1">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spans="1:26" ht="15.75" customHeight="1">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row>
    <row r="106" spans="1:26" ht="15.75" customHeight="1">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row>
    <row r="107" spans="1:26" ht="15.75" customHeight="1">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row>
    <row r="108" spans="1:26" ht="15.75" customHeight="1">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row>
    <row r="109" spans="1:26" ht="15.75" customHeight="1">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row>
    <row r="110" spans="1:26" ht="15.75" customHeight="1">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ht="15.75" customHeight="1">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1:26" ht="15.75" customHeight="1">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spans="1:26" ht="15.75" customHeight="1">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ht="15.75" customHeight="1">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1:26" ht="15.75" customHeight="1">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row>
    <row r="116" spans="1:26" ht="15.75" customHeight="1">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7" spans="1:26" ht="15.75" customHeight="1">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26" ht="15.75" customHeight="1">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spans="1:26" ht="15.75" customHeight="1">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row>
    <row r="120" spans="1:26" ht="15.75" customHeight="1">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row>
    <row r="121" spans="1:26" ht="15.75" customHeight="1">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row>
    <row r="122" spans="1:26" ht="15.75" customHeight="1">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row>
    <row r="123" spans="1:26" ht="15.75" customHeight="1">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spans="1:26" ht="15.75" customHeight="1">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spans="1:26" ht="15.75" customHeight="1">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ht="15.75" customHeight="1">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spans="1:26" ht="15.75" customHeight="1">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spans="1:26" ht="15.75" customHeight="1">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row>
    <row r="129" spans="1:26" ht="15.75" customHeight="1">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spans="1:26" ht="15.75" customHeight="1">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row>
    <row r="131" spans="1:26" ht="15.75" customHeight="1">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row>
    <row r="132" spans="1:26" ht="15.75" customHeight="1">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row>
    <row r="133" spans="1:26" ht="15.75" customHeight="1">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row>
    <row r="134" spans="1:26" ht="15.75" customHeight="1">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row>
    <row r="135" spans="1:26" ht="15.75" customHeight="1">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row>
    <row r="136" spans="1:26" ht="15.75" customHeight="1">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row>
    <row r="137" spans="1:26" ht="15.75" customHeight="1">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row>
    <row r="138" spans="1:26" ht="15.75" customHeight="1">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row>
    <row r="139" spans="1:26" ht="15.75" customHeight="1">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row>
    <row r="140" spans="1:26" ht="15.75" customHeight="1">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row>
    <row r="141" spans="1:26" ht="15.75" customHeight="1">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row>
    <row r="142" spans="1:26" ht="15.75" customHeight="1">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row>
    <row r="143" spans="1:26" ht="15.75" customHeight="1">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row>
    <row r="144" spans="1:26" ht="15.75" customHeight="1">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row>
    <row r="145" spans="1:26" ht="15.75" customHeight="1">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row>
    <row r="146" spans="1:26" ht="15.75" customHeight="1">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row>
    <row r="147" spans="1:26" ht="15.75" customHeight="1">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row>
    <row r="148" spans="1:26" ht="15.75" customHeight="1">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row>
    <row r="149" spans="1:26" ht="15.75" customHeight="1">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row>
    <row r="150" spans="1:26" ht="15.75" customHeight="1">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row>
    <row r="151" spans="1:26" ht="15.75" customHeight="1">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row>
    <row r="152" spans="1:26" ht="15.75" customHeight="1">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spans="1:26" ht="15.75" customHeight="1">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spans="1:26" ht="15.75" customHeight="1">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spans="1:26" ht="15.75" customHeight="1">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spans="1:26" ht="15.75" customHeight="1">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spans="1:26" ht="15.75" customHeight="1">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58" spans="1:26" ht="15.75" customHeight="1">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row>
    <row r="159" spans="1:26" ht="15.75" customHeight="1">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row>
    <row r="160" spans="1:26" ht="15.75" customHeight="1">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row>
    <row r="161" spans="1:26" ht="15.75" customHeight="1">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row>
    <row r="162" spans="1:26" ht="15.75" customHeight="1">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row>
    <row r="163" spans="1:26" ht="15.75" customHeight="1">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row>
    <row r="164" spans="1:26" ht="15.75" customHeight="1">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spans="1:26" ht="15.75" customHeight="1">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row>
    <row r="166" spans="1:26" ht="15.75" customHeight="1">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row>
    <row r="167" spans="1:26" ht="15.75" customHeight="1">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row>
    <row r="168" spans="1:26" ht="15.75" customHeight="1">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row>
    <row r="169" spans="1:26" ht="15.75" customHeight="1">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row>
    <row r="170" spans="1:26" ht="15.75" customHeight="1">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row>
    <row r="171" spans="1:26" ht="15.75" customHeight="1">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row>
    <row r="172" spans="1:26" ht="15.75" customHeight="1">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row>
    <row r="173" spans="1:26" ht="15.75" customHeight="1">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row>
    <row r="174" spans="1:26" ht="15.75" customHeight="1">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row>
    <row r="175" spans="1:26" ht="15.75" customHeight="1">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row>
    <row r="176" spans="1:26" ht="15.75" customHeight="1">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row>
    <row r="177" spans="1:26" ht="15.75" customHeight="1">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row>
    <row r="178" spans="1:26" ht="15.75" customHeight="1">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row>
    <row r="179" spans="1:26" ht="15.75" customHeight="1">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row>
    <row r="180" spans="1:26" ht="15.75" customHeight="1">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row>
    <row r="181" spans="1:26" ht="15.75" customHeight="1">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row>
    <row r="182" spans="1:26" ht="15.75" customHeight="1">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row>
    <row r="183" spans="1:26" ht="15.75" customHeight="1">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row>
    <row r="184" spans="1:26" ht="15.75" customHeight="1">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spans="1:26" ht="15.75" customHeight="1">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row>
    <row r="186" spans="1:26" ht="15.75" customHeight="1">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row>
    <row r="187" spans="1:26" ht="15.75" customHeight="1">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row>
    <row r="188" spans="1:26" ht="15.75" customHeight="1">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row>
    <row r="189" spans="1:26" ht="15.75" customHeight="1">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row>
    <row r="190" spans="1:26" ht="15.75" customHeight="1">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row>
    <row r="191" spans="1:26" ht="15.75" customHeight="1">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spans="1:26" ht="15.75" customHeight="1">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spans="1:26" ht="15.75" customHeight="1">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spans="1:26" ht="15.75" customHeight="1">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spans="1:26" ht="15.75" customHeight="1">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spans="1:26" ht="15.75" customHeight="1">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197" spans="1:26" ht="15.75" customHeight="1">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row>
    <row r="198" spans="1:26" ht="15.75" customHeight="1">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row>
    <row r="199" spans="1:26" ht="15.75" customHeight="1">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row>
    <row r="200" spans="1:26" ht="15.75" customHeight="1">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row>
    <row r="201" spans="1:26" ht="15.75" customHeight="1">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row>
    <row r="202" spans="1:26" ht="15.75" customHeight="1">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row>
    <row r="203" spans="1:26" ht="15.75" customHeight="1">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row>
    <row r="204" spans="1:26" ht="15.75" customHeight="1">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row>
    <row r="205" spans="1:26" ht="15.75" customHeight="1">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row>
    <row r="206" spans="1:26" ht="15.75" customHeight="1">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row>
    <row r="207" spans="1:26" ht="15.75" customHeight="1">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row>
    <row r="208" spans="1:26" ht="15.75" customHeight="1">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row>
    <row r="209" spans="1:26" ht="15.75" customHeight="1">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row>
    <row r="210" spans="1:26" ht="15.75" customHeight="1">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row>
    <row r="211" spans="1:26" ht="15.75" customHeight="1">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row>
    <row r="212" spans="1:26" ht="15.75" customHeight="1">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row>
    <row r="213" spans="1:26" ht="15.75" customHeight="1">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row>
    <row r="214" spans="1:26" ht="15.75" customHeight="1">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row>
    <row r="215" spans="1:26" ht="15.75" customHeight="1">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row>
    <row r="216" spans="1:26" ht="15.75" customHeight="1">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row>
    <row r="217" spans="1:26" ht="15.75" customHeight="1">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row>
    <row r="218" spans="1:26" ht="15.75" customHeight="1">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row>
    <row r="219" spans="1:26" ht="15.75" customHeight="1">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row>
    <row r="220" spans="1:26" ht="15.75" customHeight="1">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row>
    <row r="221" spans="1:26" ht="15.75" customHeight="1">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row>
    <row r="222" spans="1:26" ht="15.75" customHeight="1">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row>
    <row r="223" spans="1:26" ht="15.75" customHeight="1">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row>
    <row r="224" spans="1:26" ht="15.75" customHeight="1">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row>
    <row r="225" spans="1:26" ht="15.75" customHeight="1">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spans="1:26" ht="15.75" customHeight="1">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spans="1:26" ht="15.75" customHeight="1">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spans="1:26" ht="15.75" customHeight="1">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spans="1:26" ht="15.75" customHeight="1">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spans="1:26" ht="15.75" customHeight="1">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spans="1:26" ht="15.75" customHeight="1">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spans="1:26" ht="15.75" customHeight="1">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spans="1:26" ht="15.75" customHeight="1">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spans="1:26" ht="15.75" customHeight="1">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spans="1:26" ht="15.75" customHeight="1">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spans="1:26" ht="15.75" customHeight="1">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spans="1:26" ht="15.75" customHeight="1">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spans="1:26" ht="15.75" customHeight="1">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spans="1:26" ht="15.75" customHeight="1">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spans="1:26" ht="15.75" customHeight="1">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spans="1:26" ht="15.75" customHeight="1">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spans="1:26" ht="15.75" customHeight="1">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spans="1:26" ht="15.75" customHeight="1">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spans="1:26" ht="15.75" customHeight="1">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spans="1:26" ht="15.75" customHeight="1">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spans="1:26" ht="15.75" customHeight="1">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spans="1:26" ht="15.75" customHeight="1">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spans="1:26" ht="15.75" customHeight="1">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spans="1:26" ht="15.75" customHeight="1">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spans="1:26" ht="15.75" customHeight="1">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spans="1:26" ht="15.75" customHeight="1">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spans="1:26" ht="15.75" customHeight="1">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spans="1:26" ht="15.75" customHeight="1">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spans="1:26" ht="15.75" customHeight="1">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spans="1:26" ht="15.75" customHeight="1">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spans="1:26" ht="15.75" customHeight="1">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spans="1:26" ht="15.75" customHeight="1">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spans="1:26" ht="15.75" customHeight="1">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spans="1:26" ht="15.75" customHeight="1">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spans="1:26" ht="15.75" customHeight="1">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spans="1:26" ht="15.75" customHeight="1">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spans="1:26" ht="15.75" customHeight="1">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spans="1:26" ht="15.75" customHeight="1">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spans="1:26" ht="15.75" customHeight="1">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spans="1:26" ht="15.75" customHeight="1">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spans="1:26" ht="15.75" customHeight="1">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spans="1:26" ht="15.75" customHeight="1">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row>
    <row r="268" spans="1:26" ht="15.75" customHeight="1">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row>
    <row r="269" spans="1:26" ht="15.75" customHeight="1">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row>
    <row r="270" spans="1:26" ht="15.75" customHeight="1">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spans="1:26" ht="15.75" customHeight="1">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row>
    <row r="272" spans="1:26" ht="15.75" customHeight="1">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spans="1:26" ht="15.75" customHeight="1">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spans="1:26" ht="15.75" customHeight="1">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row>
    <row r="275" spans="1:26" ht="15.75" customHeight="1">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row>
    <row r="276" spans="1:26" ht="15.75" customHeight="1">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row>
    <row r="277" spans="1:26" ht="15.75" customHeight="1">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row>
    <row r="278" spans="1:26" ht="15.75" customHeight="1">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row>
    <row r="279" spans="1:26" ht="15.75" customHeight="1">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row>
    <row r="280" spans="1:26" ht="15.75" customHeight="1">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row>
    <row r="281" spans="1:26" ht="15.75" customHeight="1">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row>
    <row r="282" spans="1:26" ht="15.75" customHeight="1">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spans="1:26" ht="15.75" customHeight="1">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spans="1:26" ht="15.75" customHeight="1">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spans="1:26" ht="15.75" customHeight="1">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row>
    <row r="286" spans="1:26" ht="15.75" customHeight="1">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row>
    <row r="287" spans="1:26" ht="15.75" customHeight="1">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row>
    <row r="288" spans="1:26" ht="15.75" customHeight="1">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row>
    <row r="289" spans="1:26" ht="15.75" customHeight="1">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row>
    <row r="290" spans="1:26" ht="15.75" customHeight="1">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row>
    <row r="291" spans="1:26" ht="15.75" customHeight="1">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row>
    <row r="292" spans="1:26" ht="15.75" customHeight="1">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row>
    <row r="293" spans="1:26" ht="15.75" customHeight="1">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row>
    <row r="294" spans="1:26" ht="15.75" customHeight="1">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row>
    <row r="295" spans="1:26" ht="15.75" customHeight="1">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row>
    <row r="296" spans="1:26" ht="15.75" customHeight="1">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row>
    <row r="297" spans="1:26" ht="15.75" customHeight="1">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row>
    <row r="298" spans="1:26" ht="15.75" customHeight="1">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spans="1:26" ht="15.75" customHeight="1">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spans="1:26" ht="15.75" customHeight="1">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spans="1:26" ht="15.75" customHeight="1">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spans="1:26" ht="15.75" customHeight="1">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spans="1:26" ht="15.75" customHeight="1">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spans="1:26" ht="15.75" customHeight="1">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spans="1:26" ht="15.75" customHeight="1">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spans="1:26" ht="15.75" customHeight="1">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spans="1:26" ht="15.75" customHeight="1">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spans="1:26" ht="15.75" customHeight="1">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spans="1:26" ht="15.75" customHeight="1">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spans="1:26" ht="15.75" customHeight="1">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spans="1:26" ht="15.75" customHeight="1">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spans="1:26" ht="15.75" customHeight="1">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spans="1:26" ht="15.75" customHeight="1">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spans="1:26" ht="15.75" customHeight="1">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spans="1:26" ht="15.75" customHeight="1">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spans="1:26" ht="15.75" customHeight="1">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spans="1:26" ht="15.75" customHeight="1">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spans="1:26" ht="15.75" customHeight="1">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spans="1:26" ht="15.75" customHeight="1">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spans="1:26" ht="15.75" customHeight="1">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spans="1:26" ht="15.75" customHeight="1">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spans="1:26" ht="15.75" customHeight="1">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spans="1:26" ht="15.75" customHeight="1">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spans="1:26" ht="15.75" customHeight="1">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spans="1:26" ht="15.75" customHeight="1">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spans="1:26" ht="15.75" customHeight="1">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spans="1:26" ht="15.75" customHeight="1">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spans="1:26" ht="15.75" customHeight="1">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spans="1:26" ht="15.75" customHeight="1">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spans="1:26" ht="15.75" customHeight="1">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spans="1:26" ht="15.75" customHeight="1">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spans="1:26" ht="15.75" customHeight="1">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spans="1:26" ht="15.75" customHeight="1">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spans="1:26" ht="15.75" customHeight="1">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spans="1:26" ht="15.75" customHeight="1">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spans="1:26" ht="15.75" customHeight="1">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spans="1:26" ht="15.75" customHeight="1">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spans="1:26" ht="15.75" customHeight="1">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spans="1:26" ht="15.75" customHeight="1">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spans="1:26" ht="15.75" customHeight="1">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spans="1:26" ht="15.75" customHeight="1">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spans="1:26" ht="15.75" customHeight="1">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spans="1:26" ht="15.75" customHeight="1">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spans="1:26" ht="15.75" customHeight="1">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spans="1:26" ht="15.75" customHeight="1">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spans="1:26" ht="15.75" customHeight="1">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spans="1:26" ht="15.75" customHeight="1">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spans="1:26" ht="15.75" customHeight="1">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spans="1:26" ht="15.75" customHeight="1">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spans="1:26" ht="15.75" customHeight="1">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spans="1:26" ht="15.75" customHeight="1">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spans="1:26" ht="15.75" customHeight="1">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spans="1:26" ht="15.75" customHeight="1">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spans="1:26" ht="15.75" customHeight="1">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spans="1:26" ht="15.75" customHeight="1">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spans="1:26" ht="15.75" customHeight="1">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spans="1:26" ht="15.75" customHeight="1">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spans="1:26" ht="15.75" customHeight="1">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spans="1:26" ht="15.75" customHeight="1">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spans="1:26" ht="15.75" customHeight="1">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spans="1:26" ht="15.75" customHeight="1">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spans="1:26" ht="15.75" customHeight="1">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spans="1:26" ht="15.75" customHeight="1">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spans="1:26" ht="15.75" customHeight="1">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spans="1:26" ht="15.75" customHeight="1">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spans="1:26" ht="15.75" customHeight="1">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spans="1:26" ht="15.75" customHeight="1">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spans="1:26" ht="15.75" customHeight="1">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spans="1:26" ht="15.75" customHeight="1">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spans="1:26" ht="15.75" customHeight="1">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spans="1:26" ht="15.75" customHeight="1">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spans="1:26" ht="15.75" customHeight="1">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spans="1:26" ht="15.75" customHeight="1">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spans="1:26" ht="15.75" customHeight="1">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spans="1:26" ht="15.75" customHeight="1">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spans="1:26" ht="15.75" customHeight="1">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spans="1:26" ht="15.75" customHeight="1">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spans="1:26" ht="15.75" customHeight="1">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spans="1:26" ht="15.75" customHeight="1">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spans="1:26" ht="15.75" customHeight="1">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spans="1:26" ht="15.75" customHeight="1">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spans="1:26" ht="15.75" customHeight="1">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spans="1:26" ht="15.75" customHeight="1">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spans="1:26" ht="15.75" customHeight="1">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spans="1:26" ht="15.75" customHeight="1">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spans="1:26" ht="15.75" customHeight="1">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spans="1:26" ht="15.75" customHeight="1">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spans="1:26" ht="15.75" customHeight="1">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spans="1:26" ht="15.75" customHeight="1">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spans="1:26" ht="15.75" customHeight="1">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spans="1:26" ht="15.75" customHeight="1">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spans="1:26" ht="15.75" customHeight="1">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spans="1:26" ht="15.75" customHeight="1">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spans="1:26" ht="15.75" customHeight="1">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spans="1:26" ht="15.75" customHeight="1">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spans="1:26" ht="15.75" customHeight="1">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spans="1:26" ht="15.75" customHeight="1">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spans="1:26" ht="15.75" customHeight="1">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spans="1:26" ht="15.75" customHeight="1">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spans="1:26" ht="15.75" customHeight="1">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spans="1:26" ht="15.75" customHeight="1">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spans="1:26" ht="15.75" customHeight="1">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spans="1:26" ht="15.75" customHeight="1">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spans="1:26" ht="15.75" customHeight="1">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spans="1:26" ht="15.75" customHeight="1">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spans="1:26" ht="15.75" customHeight="1">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spans="1:26" ht="15.75" customHeight="1">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spans="1:26" ht="15.75" customHeight="1">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spans="1:26" ht="15.75" customHeight="1">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spans="1:26" ht="15.75" customHeight="1">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spans="1:26" ht="15.75" customHeight="1">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spans="1:26" ht="15.75" customHeight="1">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spans="1:26" ht="15.75" customHeight="1">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spans="1:26" ht="15.75" customHeight="1">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spans="1:26" ht="15.75" customHeight="1">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spans="1:26" ht="15.75" customHeight="1">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spans="1:26" ht="15.75" customHeight="1">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spans="1:26" ht="15.75" customHeight="1">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spans="1:26" ht="15.75" customHeight="1">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spans="1:26" ht="15.75" customHeight="1">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spans="1:26" ht="15.75" customHeight="1">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spans="1:26" ht="15.75" customHeight="1">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spans="1:26" ht="15.75" customHeight="1">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spans="1:26" ht="15.75" customHeight="1">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spans="1:26" ht="15.75" customHeight="1">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spans="1:26" ht="15.75" customHeight="1">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spans="1:26" ht="15.75" customHeight="1">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spans="1:26" ht="15.75" customHeight="1">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spans="1:26" ht="15.75" customHeight="1">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spans="1:26" ht="15.75" customHeight="1">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spans="1:26" ht="15.75" customHeight="1">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spans="1:26" ht="15.75" customHeight="1">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spans="1:26" ht="15.75" customHeight="1">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spans="1:26" ht="15.75" customHeight="1">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spans="1:26" ht="15.75" customHeight="1">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spans="1:26" ht="15.75" customHeight="1">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spans="1:26" ht="15.75" customHeight="1">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spans="1:26" ht="15.75" customHeight="1">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spans="1:26" ht="15.75" customHeight="1">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spans="1:26" ht="15.75" customHeight="1">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spans="1:26" ht="15.75" customHeight="1">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spans="1:26" ht="15.75" customHeight="1">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spans="1:26" ht="15.75" customHeight="1">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spans="1:26" ht="15.75" customHeight="1">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spans="1:26" ht="15.75" customHeight="1">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spans="1:26" ht="15.75" customHeight="1">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spans="1:26" ht="15.75" customHeight="1">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spans="1:26" ht="15.75" customHeight="1">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spans="1:26" ht="15.75" customHeight="1">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spans="1:26" ht="15.75" customHeight="1">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spans="1:26" ht="15.75" customHeight="1">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spans="1:26" ht="15.75" customHeight="1">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spans="1:26" ht="15.75" customHeight="1">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spans="1:26" ht="15.75" customHeight="1">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spans="1:26" ht="15.75" customHeight="1">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spans="1:26" ht="15.75" customHeight="1">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spans="1:26" ht="15.75" customHeight="1">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spans="1:26" ht="15.75" customHeight="1">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spans="1:26" ht="15.75" customHeight="1">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spans="1:26" ht="15.75" customHeight="1">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spans="1:26" ht="15.75" customHeight="1">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spans="1:26" ht="15.75" customHeight="1">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spans="1:26" ht="15.75" customHeight="1">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spans="1:26" ht="15.75" customHeight="1">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spans="1:26" ht="15.75" customHeight="1">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spans="1:26" ht="15.75" customHeight="1">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spans="1:26" ht="15.75" customHeight="1">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spans="1:26" ht="15.75" customHeight="1">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spans="1:26" ht="15.75" customHeight="1">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spans="1:26" ht="15.75" customHeight="1">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spans="1:26" ht="15.75" customHeight="1">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spans="1:26" ht="15.75" customHeight="1">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spans="1:26" ht="15.75" customHeight="1">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spans="1:26" ht="15.75" customHeight="1">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spans="1:26" ht="15.75" customHeight="1">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spans="1:26" ht="15.75" customHeight="1">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spans="1:26" ht="15.75" customHeight="1">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spans="1:26" ht="15.75" customHeight="1">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spans="1:26" ht="15.75" customHeight="1">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spans="1:26" ht="15.75" customHeight="1">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spans="1:26" ht="15.75" customHeight="1">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spans="1:26" ht="15.75" customHeight="1">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spans="1:26" ht="15.75" customHeight="1">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spans="1:26" ht="15.75" customHeight="1">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spans="1:26" ht="15.75" customHeight="1">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spans="1:26" ht="15.75" customHeight="1">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spans="1:26" ht="15.75" customHeight="1">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spans="1:26" ht="15.75" customHeight="1">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spans="1:26" ht="15.75" customHeight="1">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spans="1:26" ht="15.75" customHeight="1">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spans="1:26" ht="15.75" customHeight="1">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spans="1:26" ht="15.75" customHeight="1">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spans="1:26" ht="15.75" customHeight="1">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spans="1:26" ht="15.75" customHeight="1">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spans="1:26" ht="15.75" customHeight="1">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spans="1:26" ht="15.75" customHeight="1">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spans="1:26" ht="15.75" customHeight="1">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spans="1:26" ht="15.75" customHeight="1">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spans="1:26" ht="15.75" customHeight="1">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spans="1:26" ht="15.75" customHeight="1">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spans="1:26" ht="15.75" customHeight="1">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spans="1:26" ht="15.75" customHeight="1">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spans="1:26" ht="15.75" customHeight="1">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spans="1:26" ht="15.75" customHeight="1">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spans="1:26" ht="15.75" customHeight="1">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spans="1:26" ht="15.75" customHeight="1">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spans="1:26" ht="15.75" customHeight="1">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spans="1:26" ht="15.75" customHeight="1">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spans="1:26" ht="15.75" customHeight="1">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spans="1:26" ht="15.75" customHeight="1">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spans="1:26" ht="15.75" customHeight="1">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spans="1:26" ht="15.75" customHeight="1">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spans="1:26" ht="15.75" customHeight="1">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spans="1:26" ht="15.75" customHeight="1">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spans="1:26" ht="15.75" customHeight="1">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spans="1:26" ht="15.75" customHeight="1">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spans="1:26" ht="15.75" customHeight="1">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spans="1:26" ht="15.75" customHeight="1">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spans="1:26" ht="15.75" customHeight="1">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spans="1:26" ht="15.75" customHeight="1">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spans="1:26" ht="15.75" customHeight="1">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spans="1:26" ht="15.75" customHeight="1">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spans="1:26" ht="15.75" customHeight="1">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spans="1:26" ht="15.75" customHeight="1">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spans="1:26" ht="15.75" customHeight="1">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spans="1:26" ht="15.75" customHeight="1">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spans="1:26" ht="15.75" customHeight="1">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spans="1:26" ht="15.75" customHeight="1">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spans="1:26" ht="15.75" customHeight="1">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spans="1:26" ht="15.75" customHeight="1">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spans="1:26" ht="15.75" customHeight="1">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spans="1:26" ht="15.75" customHeight="1">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spans="1:26" ht="15.75" customHeight="1">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spans="1:26" ht="15.75" customHeight="1">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spans="1:26" ht="15.75" customHeight="1">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spans="1:26" ht="15.75" customHeight="1">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spans="1:26" ht="15.75" customHeight="1">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spans="1:26" ht="15.75" customHeight="1">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spans="1:26" ht="15.75" customHeight="1">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spans="1:26" ht="15.75" customHeight="1">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spans="1:26" ht="15.75" customHeight="1">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spans="1:26" ht="15.75" customHeight="1">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spans="1:26" ht="15.75" customHeight="1">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spans="1:26" ht="15.75" customHeight="1">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spans="1:26" ht="15.75" customHeight="1">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spans="1:26" ht="15.75" customHeight="1">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spans="1:26" ht="15.75" customHeight="1">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spans="1:26" ht="15.75" customHeight="1">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spans="1:26" ht="15.75" customHeight="1">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spans="1:26" ht="15.75" customHeight="1">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spans="1:26" ht="15.75" customHeight="1">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spans="1:26" ht="15.75" customHeight="1">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spans="1:26" ht="15.75" customHeight="1">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spans="1:26" ht="15.75" customHeight="1">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spans="1:26" ht="15.75" customHeight="1">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spans="1:26" ht="15.75" customHeight="1">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spans="1:26" ht="15.75" customHeight="1">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spans="1:26" ht="15.75" customHeight="1">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spans="1:26" ht="15.75" customHeight="1">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spans="1:26" ht="15.75" customHeight="1">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spans="1:26" ht="15.75" customHeight="1">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spans="1:26" ht="15.75" customHeight="1">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spans="1:26" ht="15.75" customHeight="1">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spans="1:26" ht="15.75" customHeight="1">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spans="1:26" ht="15.75" customHeight="1">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spans="1:26" ht="15.75" customHeight="1">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spans="1:26" ht="15.75" customHeight="1">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spans="1:26" ht="15.75" customHeight="1">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spans="1:26" ht="15.75" customHeight="1">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spans="1:26" ht="15.75" customHeight="1">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spans="1:26" ht="15.75" customHeight="1">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spans="1:26" ht="15.75" customHeight="1">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spans="1:26" ht="15.75" customHeight="1">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spans="1:26" ht="15.75" customHeight="1">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spans="1:26" ht="15.75" customHeight="1">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spans="1:26" ht="15.75" customHeight="1">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spans="1:26" ht="15.75" customHeight="1">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spans="1:26" ht="15.75" customHeight="1">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spans="1:26" ht="15.75" customHeight="1">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spans="1:26" ht="15.75" customHeight="1">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spans="1:26" ht="15.75" customHeight="1">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spans="1:26" ht="15.75" customHeight="1">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spans="1:26" ht="15.75" customHeight="1">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spans="1:26" ht="15.75" customHeight="1">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spans="1:26" ht="15.75" customHeight="1">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spans="1:26" ht="15.75" customHeight="1">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spans="1:26" ht="15.75" customHeight="1">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spans="1:26" ht="15.75" customHeight="1">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spans="1:26" ht="15.75" customHeight="1">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spans="1:26" ht="15.75" customHeight="1">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spans="1:26" ht="15.75" customHeight="1">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spans="1:26" ht="15.75" customHeight="1">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spans="1:26" ht="15.75" customHeight="1">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spans="1:26" ht="15.75" customHeight="1">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spans="1:26" ht="15.75" customHeight="1">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spans="1:26" ht="15.75" customHeight="1">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spans="1:26" ht="15.75" customHeight="1">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spans="1:26" ht="15.75" customHeight="1">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spans="1:26" ht="15.75" customHeight="1">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spans="1:26" ht="15.75" customHeight="1">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spans="1:26" ht="15.75" customHeight="1">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spans="1:26" ht="15.75" customHeight="1">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spans="1:26" ht="15.75" customHeight="1">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spans="1:26" ht="15.75" customHeight="1">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spans="1:26" ht="15.75" customHeight="1">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spans="1:26" ht="15.75" customHeight="1">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spans="1:26" ht="15.75" customHeight="1">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spans="1:26" ht="15.75" customHeight="1">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spans="1:26" ht="15.75" customHeight="1">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spans="1:26" ht="15.75" customHeight="1">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spans="1:26" ht="15.75" customHeight="1">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spans="1:26" ht="15.75" customHeight="1">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spans="1:26" ht="15.75" customHeight="1">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spans="1:26" ht="15.75" customHeight="1">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spans="1:26" ht="15.75" customHeight="1">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spans="1:26" ht="15.75" customHeight="1">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spans="1:26" ht="15.75" customHeight="1">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spans="1:26" ht="15.75" customHeight="1">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spans="1:26" ht="15.75" customHeight="1">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spans="1:26" ht="15.75" customHeight="1">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spans="1:26" ht="15.75" customHeight="1">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spans="1:26" ht="15.75" customHeight="1">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spans="1:26" ht="15.75" customHeight="1">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spans="1:26" ht="15.75" customHeight="1">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spans="1:26" ht="15.75" customHeight="1">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spans="1:26" ht="15.75" customHeight="1">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spans="1:26" ht="15.75" customHeight="1">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spans="1:26" ht="15.75" customHeight="1">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spans="1:26" ht="15.75" customHeight="1">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spans="1:26" ht="15.75" customHeight="1">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spans="1:26" ht="15.75" customHeight="1">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spans="1:26" ht="15.75" customHeight="1">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spans="1:26" ht="15.75" customHeight="1">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spans="1:26" ht="15.75" customHeight="1">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spans="1:26" ht="15.75" customHeight="1">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spans="1:26" ht="15.75" customHeight="1">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spans="1:26" ht="15.75" customHeight="1">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spans="1:26" ht="15.75" customHeight="1">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spans="1:26" ht="15.75" customHeight="1">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spans="1:26" ht="15.75" customHeight="1">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spans="1:26" ht="15.75" customHeight="1">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spans="1:26" ht="15.75" customHeight="1">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spans="1:26" ht="15.75" customHeight="1">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spans="1:26" ht="15.75" customHeight="1">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spans="1:26" ht="15.75" customHeight="1">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spans="1:26" ht="15.75" customHeight="1">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spans="1:26" ht="15.75" customHeight="1">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spans="1:26" ht="15.75" customHeight="1">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spans="1:26" ht="15.75" customHeight="1">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spans="1:26" ht="15.75" customHeight="1">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spans="1:26" ht="15.75" customHeight="1">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spans="1:26" ht="15.75" customHeight="1">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spans="1:26" ht="15.75" customHeight="1">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spans="1:26" ht="15.75" customHeight="1">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spans="1:26" ht="15.75" customHeight="1">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spans="1:26" ht="15.75" customHeight="1">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spans="1:26" ht="15.75" customHeight="1">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spans="1:26" ht="15.75" customHeight="1">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spans="1:26" ht="15.75" customHeight="1">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spans="1:26" ht="15.75" customHeight="1">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spans="1:26" ht="15.75" customHeight="1">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spans="1:26" ht="15.75" customHeight="1">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spans="1:26" ht="15.75" customHeight="1">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spans="1:26" ht="15.75" customHeight="1">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spans="1:26" ht="15.75" customHeight="1">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spans="1:26" ht="15.75" customHeight="1">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spans="1:26" ht="15.75" customHeight="1">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spans="1:26" ht="15.75" customHeight="1">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spans="1:26" ht="15.75" customHeight="1">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spans="1:26" ht="15.75" customHeight="1">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spans="1:26" ht="15.75" customHeight="1">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spans="1:26" ht="15.75" customHeight="1">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spans="1:26" ht="15.75" customHeight="1">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spans="1:26" ht="15.75" customHeight="1">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spans="1:26" ht="15.75" customHeight="1">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spans="1:26" ht="15.75" customHeight="1">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spans="1:26" ht="15.75" customHeight="1">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spans="1:26" ht="15.75" customHeight="1">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spans="1:26" ht="15.75" customHeight="1">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spans="1:26" ht="15.75" customHeight="1">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spans="1:26" ht="15.75" customHeight="1">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spans="1:26" ht="15.75" customHeight="1">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spans="1:26" ht="15.75" customHeight="1">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spans="1:26" ht="15.75" customHeight="1">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spans="1:26" ht="15.75" customHeight="1">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spans="1:26" ht="15.75" customHeight="1">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spans="1:26" ht="15.75" customHeight="1">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spans="1:26" ht="15.75" customHeight="1">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spans="1:26" ht="15.75" customHeight="1">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spans="1:26" ht="15.75" customHeight="1">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spans="1:26" ht="15.75" customHeight="1">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spans="1:26" ht="15.75" customHeight="1">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spans="1:26" ht="15.75" customHeight="1">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spans="1:26" ht="15.75" customHeight="1">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spans="1:26" ht="15.75" customHeight="1">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spans="1:26" ht="15.75" customHeight="1">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spans="1:26" ht="15.75" customHeight="1">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spans="1:26" ht="15.75" customHeight="1">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spans="1:26" ht="15.75" customHeight="1">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spans="1:26" ht="15.75" customHeight="1">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spans="1:26" ht="15.75" customHeight="1">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spans="1:26" ht="15.75" customHeight="1">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spans="1:26" ht="15.75" customHeight="1">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spans="1:26" ht="15.75" customHeight="1">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spans="1:26" ht="15.75" customHeight="1">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spans="1:26" ht="15.75" customHeight="1">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spans="1:26" ht="15.75" customHeight="1">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spans="1:26" ht="15.75" customHeight="1">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spans="1:26" ht="15.75" customHeight="1">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spans="1:26" ht="15.75" customHeight="1">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spans="1:26" ht="15.75" customHeight="1">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spans="1:26" ht="15.75" customHeight="1">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spans="1:26" ht="15.75" customHeight="1">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spans="1:26" ht="15.75" customHeight="1">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spans="1:26" ht="15.75" customHeight="1">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spans="1:26" ht="15.75" customHeight="1">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spans="1:26" ht="15.75" customHeight="1">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spans="1:26" ht="15.75" customHeight="1">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spans="1:26" ht="15.75" customHeight="1">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spans="1:26" ht="15.75" customHeight="1">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spans="1:26" ht="15.75" customHeight="1">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spans="1:26" ht="15.75" customHeight="1">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spans="1:26" ht="15.75" customHeight="1">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spans="1:26" ht="15.75" customHeight="1">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spans="1:26" ht="15.75" customHeight="1">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spans="1:26" ht="15.75" customHeight="1">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spans="1:26" ht="15.75" customHeight="1">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spans="1:26" ht="15.75" customHeight="1">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spans="1:26" ht="15.75" customHeight="1">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spans="1:26" ht="15.75" customHeight="1">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spans="1:26" ht="15.75" customHeight="1">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spans="1:26" ht="15.75" customHeight="1">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spans="1:26" ht="15.75" customHeight="1">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spans="1:26" ht="15.75" customHeight="1">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spans="1:26" ht="15.75" customHeight="1">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spans="1:26" ht="15.75" customHeight="1">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spans="1:26" ht="15.75" customHeight="1">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spans="1:26" ht="15.75" customHeight="1">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spans="1:26" ht="15.75" customHeight="1">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spans="1:26" ht="15.75" customHeight="1">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spans="1:26" ht="15.75" customHeight="1">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spans="1:26" ht="15.75" customHeight="1">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spans="1:26" ht="15.75" customHeight="1">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spans="1:26" ht="15.75" customHeight="1">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spans="1:26" ht="15.75" customHeight="1">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spans="1:26" ht="15.75" customHeight="1">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spans="1:26" ht="15.75" customHeight="1">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spans="1:26" ht="15.75" customHeight="1">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spans="1:26" ht="15.75" customHeight="1">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spans="1:26" ht="15.75" customHeight="1">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spans="1:26" ht="15.75" customHeight="1">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spans="1:26" ht="15.75" customHeight="1">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spans="1:26" ht="15.75" customHeight="1">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spans="1:26" ht="15.75" customHeight="1">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spans="1:26" ht="15.75" customHeight="1">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spans="1:26" ht="15.75" customHeight="1">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spans="1:26" ht="15.75" customHeight="1">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spans="1:26" ht="15.75" customHeight="1">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spans="1:26" ht="15.75" customHeight="1">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spans="1:26" ht="15.75" customHeight="1">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spans="1:26" ht="15.75" customHeight="1">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spans="1:26" ht="15.75" customHeight="1">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spans="1:26" ht="15.75" customHeight="1">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spans="1:26" ht="15.75" customHeight="1">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spans="1:26" ht="15.75" customHeight="1">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spans="1:26" ht="15.75" customHeight="1">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spans="1:26" ht="15.75" customHeight="1">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spans="1:26" ht="15.75" customHeight="1">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spans="1:26" ht="15.75" customHeight="1">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spans="1:26" ht="15.75" customHeight="1">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spans="1:26" ht="15.75" customHeight="1">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spans="1:26" ht="15.75" customHeight="1">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spans="1:26" ht="15.75" customHeight="1">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spans="1:26" ht="15.75" customHeight="1">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spans="1:26" ht="15.75" customHeight="1">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spans="1:26" ht="15.75" customHeight="1">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spans="1:26" ht="15.75" customHeight="1">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spans="1:26" ht="15.75" customHeight="1">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spans="1:26" ht="15.75" customHeight="1">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spans="1:26" ht="15.75" customHeight="1">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spans="1:26" ht="15.75" customHeight="1">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spans="1:26" ht="15.75" customHeight="1">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spans="1:26" ht="15.75" customHeight="1">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spans="1:26" ht="15.75" customHeight="1">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spans="1:26" ht="15.75" customHeight="1">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spans="1:26" ht="15.75" customHeight="1">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spans="1:26" ht="15.75" customHeight="1">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spans="1:26" ht="15.75" customHeight="1">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spans="1:26" ht="15.75" customHeight="1">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spans="1:26" ht="15.75" customHeight="1">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spans="1:26" ht="15.75" customHeight="1">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spans="1:26" ht="15.75" customHeight="1">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spans="1:26" ht="15.75" customHeight="1">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spans="1:26" ht="15.75" customHeight="1">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spans="1:26" ht="15.75" customHeight="1">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spans="1:26" ht="15.75" customHeight="1">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spans="1:26" ht="15.75" customHeight="1">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spans="1:26" ht="15.75" customHeight="1">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spans="1:26" ht="15.75" customHeight="1">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spans="1:26" ht="15.75" customHeight="1">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spans="1:26" ht="15.75" customHeight="1">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spans="1:26" ht="15.75" customHeight="1">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spans="1:26" ht="15.75" customHeight="1">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spans="1:26" ht="15.75" customHeight="1">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spans="1:26" ht="15.75" customHeight="1">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spans="1:26" ht="15.75" customHeight="1">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spans="1:26" ht="15.75" customHeight="1">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spans="1:26" ht="15.75" customHeight="1">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spans="1:26" ht="15.75" customHeight="1">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spans="1:26" ht="15.75" customHeight="1">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spans="1:26" ht="15.75" customHeight="1">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spans="1:26" ht="15.75" customHeight="1">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spans="1:26" ht="15.75" customHeight="1">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spans="1:26" ht="15.75" customHeight="1">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spans="1:26" ht="15.75" customHeight="1">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spans="1:26" ht="15.75" customHeight="1">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spans="1:26" ht="15.75" customHeight="1">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spans="1:26" ht="15.75" customHeight="1">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spans="1:26" ht="15.75" customHeight="1">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spans="1:26" ht="15.75" customHeight="1">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spans="1:26" ht="15.75" customHeight="1">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spans="1:26" ht="15.75" customHeight="1">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spans="1:26" ht="15.75" customHeight="1">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spans="1:26" ht="15.75" customHeight="1">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spans="1:26" ht="15.75" customHeight="1">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spans="1:26" ht="15.75" customHeight="1">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spans="1:26" ht="15.75" customHeight="1">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spans="1:26" ht="15.75" customHeight="1">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spans="1:26" ht="15.75" customHeight="1">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spans="1:26" ht="15.75" customHeight="1">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spans="1:26" ht="15.75" customHeight="1">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spans="1:26" ht="15.75" customHeight="1">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spans="1:26" ht="15.75" customHeight="1">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spans="1:26" ht="15.75" customHeight="1">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spans="1:26" ht="15.75" customHeight="1">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spans="1:26" ht="15.75" customHeight="1">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spans="1:26" ht="15.75" customHeight="1">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spans="1:26" ht="15.75" customHeight="1">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spans="1:26" ht="15.75" customHeight="1">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spans="1:26" ht="15.75" customHeight="1">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spans="1:26" ht="15.75" customHeight="1">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spans="1:26" ht="15.75" customHeight="1">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spans="1:26" ht="15.75" customHeight="1">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spans="1:26" ht="15.75" customHeight="1">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spans="1:26" ht="15.75" customHeight="1">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spans="1:26" ht="15.75" customHeight="1">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spans="1:26" ht="15.75" customHeight="1">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spans="1:26" ht="15.75" customHeight="1">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spans="1:26" ht="15.75" customHeight="1">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spans="1:26" ht="15.75" customHeight="1">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spans="1:26" ht="15.75" customHeight="1">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spans="1:26" ht="15.75" customHeight="1">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spans="1:26" ht="15.75" customHeight="1">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spans="1:26" ht="15.75" customHeight="1">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spans="1:26" ht="15.75" customHeight="1">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spans="1:26" ht="15.75" customHeight="1">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spans="1:26" ht="15.75" customHeight="1">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spans="1:26" ht="15.75" customHeight="1">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spans="1:26" ht="15.75" customHeight="1">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spans="1:26" ht="15.75" customHeight="1">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spans="1:26" ht="15.75" customHeight="1">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spans="1:26" ht="15.75" customHeight="1">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spans="1:26" ht="15.75" customHeight="1">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spans="1:26" ht="15.75" customHeight="1">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spans="1:26" ht="15.75" customHeight="1">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spans="1:26" ht="15.75" customHeight="1">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spans="1:26" ht="15.75" customHeight="1">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spans="1:26" ht="15.75" customHeight="1">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spans="1:26" ht="15.75" customHeight="1">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spans="1:26" ht="15.75" customHeight="1">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spans="1:26" ht="15.75" customHeight="1">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spans="1:26" ht="15.75" customHeight="1">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spans="1:26" ht="15.75" customHeight="1">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spans="1:26" ht="15.75" customHeight="1">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spans="1:26" ht="15.75" customHeight="1">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spans="1:26" ht="15.75" customHeight="1">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spans="1:26" ht="15.75" customHeight="1">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spans="1:26" ht="15.75" customHeight="1">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spans="1:26" ht="15.75" customHeight="1">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spans="1:26" ht="15.75" customHeight="1">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spans="1:26" ht="15.75" customHeight="1">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spans="1:26" ht="15.75" customHeight="1">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spans="1:26" ht="15.75" customHeight="1">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spans="1:26" ht="15.75" customHeight="1">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spans="1:26" ht="15.75" customHeight="1">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spans="1:26" ht="15.75" customHeight="1">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spans="1:26" ht="15.75" customHeight="1">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spans="1:26" ht="15.75" customHeight="1">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spans="1:26" ht="15.75" customHeight="1">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spans="1:26" ht="15.75" customHeight="1">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spans="1:26" ht="15.75" customHeight="1">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spans="1:26" ht="15.75" customHeight="1">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spans="1:26" ht="15.75" customHeight="1">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spans="1:26" ht="15.75" customHeight="1">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spans="1:26" ht="15.75" customHeight="1">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spans="1:26" ht="15.75" customHeight="1">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spans="1:26" ht="15.75" customHeight="1">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spans="1:26" ht="15.75" customHeight="1">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spans="1:26" ht="15.75" customHeight="1">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spans="1:26" ht="15.75" customHeight="1">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spans="1:26" ht="15.75" customHeight="1">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spans="1:26" ht="15.75" customHeight="1">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spans="1:26" ht="15.75" customHeight="1">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spans="1:26" ht="15.75" customHeight="1">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spans="1:26" ht="15.75" customHeight="1">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spans="1:26" ht="15.75" customHeight="1">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spans="1:26" ht="15.75" customHeight="1">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spans="1:26" ht="15.75" customHeight="1">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spans="1:26" ht="15.75" customHeight="1">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spans="1:26" ht="15.75" customHeight="1">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spans="1:26" ht="15.75" customHeight="1">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spans="1:26" ht="15.75" customHeight="1">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spans="1:26" ht="15.75" customHeight="1">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spans="1:26" ht="15.75" customHeight="1">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spans="1:26" ht="15.75" customHeight="1">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spans="1:26" ht="15.75" customHeight="1">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spans="1:26" ht="15.75" customHeight="1">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spans="1:26" ht="15.75" customHeight="1">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spans="1:26" ht="15.75" customHeight="1">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spans="1:26" ht="15.75" customHeight="1">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spans="1:26" ht="15.75" customHeight="1">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spans="1:26" ht="15.75" customHeight="1">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spans="1:26" ht="15.75" customHeight="1">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spans="1:26" ht="15.75" customHeight="1">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spans="1:26" ht="15.75" customHeight="1">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spans="1:26" ht="15.75" customHeight="1">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spans="1:26" ht="15.75" customHeight="1">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spans="1:26" ht="15.75" customHeight="1">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spans="1:26" ht="15.75" customHeight="1">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spans="1:26" ht="15.75" customHeight="1">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spans="1:26" ht="15.75" customHeight="1">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spans="1:26" ht="15.75" customHeight="1">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spans="1:26" ht="15.75" customHeight="1">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spans="1:26" ht="15.75" customHeight="1">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spans="1:26" ht="15.75" customHeight="1">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spans="1:26" ht="15.75" customHeight="1">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spans="1:26" ht="15.75" customHeight="1">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spans="1:26" ht="15.75" customHeight="1">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spans="1:26" ht="15.75" customHeight="1">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spans="1:26" ht="15.75" customHeight="1">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spans="1:26" ht="15.75" customHeight="1">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spans="1:26" ht="15.75" customHeight="1">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spans="1:26" ht="15.75" customHeight="1">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spans="1:26" ht="15.75" customHeight="1">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spans="1:26" ht="15.75" customHeight="1">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spans="1:26" ht="15.75" customHeight="1">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spans="1:26" ht="15.75" customHeight="1">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spans="1:26" ht="15.75" customHeight="1">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spans="1:26" ht="15.75" customHeight="1">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spans="1:26" ht="15.75" customHeight="1">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spans="1:26" ht="15.75" customHeight="1">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spans="1:26" ht="15.75" customHeight="1">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spans="1:26" ht="15.75" customHeight="1">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spans="1:26" ht="15.75" customHeight="1">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spans="1:26" ht="15.75" customHeight="1">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spans="1:26" ht="15.75" customHeight="1">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spans="1:26" ht="15.75" customHeight="1">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spans="1:26" ht="15.75" customHeight="1">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spans="1:26" ht="15.75" customHeight="1">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spans="1:26" ht="15.75" customHeight="1">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spans="1:26" ht="15.75" customHeight="1">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spans="1:26" ht="15.75" customHeight="1">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spans="1:26" ht="15.75" customHeight="1">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spans="1:26" ht="15.75" customHeight="1">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spans="1:26" ht="15.75" customHeight="1">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spans="1:26" ht="15.75" customHeight="1">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spans="1:26" ht="15.75" customHeight="1">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spans="1:26" ht="15.75" customHeight="1">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spans="1:26" ht="15.75" customHeight="1">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spans="1:26" ht="15.75" customHeight="1">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spans="1:26" ht="15.75" customHeight="1">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spans="1:26" ht="15.75" customHeight="1">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spans="1:26" ht="15.75" customHeight="1">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spans="1:26" ht="15.75" customHeight="1">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spans="1:26" ht="15.75" customHeight="1">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spans="1:26" ht="15.75" customHeight="1">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spans="1:26" ht="15.75" customHeight="1">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spans="1:26" ht="15.75" customHeight="1">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spans="1:26" ht="15.75" customHeight="1">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spans="1:26" ht="15.75" customHeight="1">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spans="1:26" ht="15.75" customHeight="1">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spans="1:26" ht="15.75" customHeight="1">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spans="1:26" ht="15.75" customHeight="1">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spans="1:26" ht="15.75" customHeight="1">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spans="1:26" ht="15.75" customHeight="1">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spans="1:26" ht="15.75" customHeight="1">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spans="1:26" ht="15.75" customHeight="1">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spans="1:26" ht="15.75" customHeight="1">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spans="1:26" ht="15.75" customHeight="1">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spans="1:26" ht="15.75" customHeight="1">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spans="1:26" ht="15.75" customHeight="1">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spans="1:26" ht="15.75" customHeight="1">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spans="1:26" ht="15.75" customHeight="1">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spans="1:26" ht="15.75" customHeight="1">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spans="1:26" ht="15.75" customHeight="1">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spans="1:26" ht="15.75" customHeight="1">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spans="1:26" ht="15.75" customHeight="1">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row r="998" spans="1:26" ht="15.75" customHeight="1">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row>
    <row r="999" spans="1:26" ht="15.75" customHeight="1">
      <c r="A999" s="55"/>
      <c r="B999" s="55"/>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row>
    <row r="1000" spans="1:26" ht="15.75" customHeight="1">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row>
  </sheetData>
  <sheetProtection algorithmName="SHA-512" hashValue="WwhAFfwfcTLMFREt+6fZmzWe2LGqJkChVv3mwmE1fzo5eGqA4P5aSyd4vxZ1dRQHMLH4wGInJDrvaYtHD22OUw==" saltValue="sRfPk3KHNHb/8K5pVFhMuQ==" spinCount="100000" sheet="1" objects="1" scenarios="1"/>
  <mergeCells count="3">
    <mergeCell ref="E3:E14"/>
    <mergeCell ref="F3:F14"/>
    <mergeCell ref="O10:O12"/>
  </mergeCells>
  <phoneticPr fontId="26" type="noConversion"/>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試算表</vt:lpstr>
      <vt:lpstr>對照表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asus08</dc:creator>
  <cp:lastModifiedBy>hhui.tsai38@gmail.com</cp:lastModifiedBy>
  <dcterms:created xsi:type="dcterms:W3CDTF">2014-03-03T01:58:32Z</dcterms:created>
  <dcterms:modified xsi:type="dcterms:W3CDTF">2023-09-06T09:13:02Z</dcterms:modified>
</cp:coreProperties>
</file>